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gOAeW55nIws4rP3oT7Dev1XtMyw=="/>
    </ext>
  </extLst>
</workbook>
</file>

<file path=xl/sharedStrings.xml><?xml version="1.0" encoding="utf-8"?>
<sst xmlns="http://schemas.openxmlformats.org/spreadsheetml/2006/main" count="65" uniqueCount="64">
  <si>
    <t>Estimacion de costes, gastos e ingresos de Planta Fotovoltaica conectada a Red</t>
  </si>
  <si>
    <t>Rellenar los datos solicitados en las Celdas Blancas</t>
  </si>
  <si>
    <t>Blog de Energias Renovables y Tecnologia</t>
  </si>
  <si>
    <t>Potencia instalada Mw</t>
  </si>
  <si>
    <t>Horas Sol dia (Media Anual) en la zona</t>
  </si>
  <si>
    <t>Precio Kwh</t>
  </si>
  <si>
    <t>Acceder a HSP</t>
  </si>
  <si>
    <t>Gastos por Mw Año (O&amp;M, Insurance, etc.)</t>
  </si>
  <si>
    <t>IPC</t>
  </si>
  <si>
    <t>Coste Construccion Wp en €uros</t>
  </si>
  <si>
    <t>Ha. de Terreno</t>
  </si>
  <si>
    <t>Alquiler € por Ha. Año</t>
  </si>
  <si>
    <t>Horas total año</t>
  </si>
  <si>
    <t>Coste TOTAL Instalacion</t>
  </si>
  <si>
    <t>Potencia pico en Mwh</t>
  </si>
  <si>
    <t>Produccion Tot 30A. Mw</t>
  </si>
  <si>
    <t>Alquiler TOTAL 30 A.</t>
  </si>
  <si>
    <t xml:space="preserve"> </t>
  </si>
  <si>
    <t>Potencia generada Anual en Mw</t>
  </si>
  <si>
    <t>Facturacion Tot 30 años</t>
  </si>
  <si>
    <t>INGRESOS TOT 30Años</t>
  </si>
  <si>
    <t>Res. NETO 30Años</t>
  </si>
  <si>
    <t>Ingresos 1º Año</t>
  </si>
  <si>
    <t>Gastos TOTAL 30 Años</t>
  </si>
  <si>
    <t>Rent Media Anual PROYECTO</t>
  </si>
  <si>
    <t>Años</t>
  </si>
  <si>
    <t>Produccion en Mw</t>
  </si>
  <si>
    <t>Facturacion</t>
  </si>
  <si>
    <t>Gastos O&amp;M Insurance…</t>
  </si>
  <si>
    <t xml:space="preserve">Alquiler </t>
  </si>
  <si>
    <t>Resultado</t>
  </si>
  <si>
    <t>AMORTIZACION</t>
  </si>
  <si>
    <t>Tarifa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</si>
  <si>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</si>
  <si>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</si>
  <si>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</si>
  <si>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</si>
  <si>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</si>
  <si>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</si>
  <si>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</si>
  <si>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</si>
  <si>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</si>
  <si>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</si>
  <si>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</si>
  <si>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</si>
  <si>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</si>
  <si>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</si>
  <si>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</si>
  <si>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</si>
  <si>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</si>
  <si>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</si>
  <si>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</si>
  <si>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</si>
  <si>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</si>
  <si>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>Año 22</t>
  </si>
  <si>
    <t>Año 23</t>
  </si>
  <si>
    <t>Año 24</t>
  </si>
  <si>
    <t>Año 25</t>
  </si>
  <si>
    <t>Año 26</t>
  </si>
  <si>
    <t>Año 27</t>
  </si>
  <si>
    <t>Año 28</t>
  </si>
  <si>
    <t>Año 29</t>
  </si>
  <si>
    <t>Año 30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</si>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</sst>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0\ [$€-C0A];[RED]\-#,##0.000\ [$€-C0A]"/>
    <numFmt numFmtId="165" formatCode="#,##0.00\ [$€-C0A];[RED]\-#,##0.00\ [$€-C0A]"/>
    <numFmt numFmtId="166" formatCode="#,##0.00\ [$€-C0A];\-#,##0.00\ [$€-C0A]"/>
    <numFmt numFmtId="167" formatCode="#,##0.00\ [$EUR];\-#,##0.00\ [$EUR]"/>
    <numFmt numFmtId="168" formatCode="0.00\ %"/>
  </numFmts>
  <fonts count="19">
    <font>
      <sz val="10.0"/>
      <color rgb="FF000000"/>
      <name val="Arial"/>
    </font>
    <font>
      <sz val="22.0"/>
      <color rgb="FF2B511A"/>
      <name val="Arial"/>
    </font>
    <font>
      <sz val="10.0"/>
      <color theme="1"/>
      <name val="Arial"/>
    </font>
    <font>
      <b/>
      <sz val="10.0"/>
      <color rgb="FF000000"/>
      <name val="Verdana"/>
    </font>
    <font>
      <sz val="10.0"/>
      <color theme="1"/>
      <name val="Verdana"/>
    </font>
    <font>
      <b/>
      <u/>
      <sz val="10.0"/>
      <color rgb="FF0000FF"/>
      <name val="Verdana"/>
    </font>
    <font>
      <b/>
      <sz val="10.0"/>
      <color rgb="FFADD58A"/>
      <name val="Verdana"/>
    </font>
    <font>
      <sz val="10.0"/>
      <color rgb="FF89C765"/>
      <name val="Verdana"/>
    </font>
    <font>
      <b/>
      <u/>
      <sz val="10.0"/>
      <color rgb="FF1155CC"/>
      <name val="Verdana"/>
    </font>
    <font>
      <b/>
      <sz val="10.0"/>
      <color rgb="FFFFDAA2"/>
      <name val="Verdana"/>
    </font>
    <font>
      <b/>
      <sz val="10.0"/>
      <color theme="1"/>
      <name val="Verdana"/>
    </font>
    <font>
      <b/>
      <sz val="10.0"/>
      <color rgb="FF2B511A"/>
      <name val="Verdana"/>
    </font>
    <font>
      <b/>
      <sz val="10.0"/>
      <color rgb="FF00FF00"/>
      <name val="Verdana"/>
    </font>
    <font>
      <b/>
      <sz val="9.0"/>
      <color rgb="FF00FF00"/>
      <name val="Verdana"/>
    </font>
    <font>
      <b/>
      <sz val="10.0"/>
      <color rgb="FFE0EFD4"/>
      <name val="Verdana"/>
    </font>
    <font>
      <sz val="10.0"/>
      <color rgb="FFFFFFFF"/>
      <name val="Verdana"/>
    </font>
    <font>
      <sz val="10.0"/>
      <color rgb="FF2B511A"/>
      <name val="Verdana"/>
    </font>
    <font>
      <b/>
      <sz val="10.0"/>
      <color rgb="FFFFFFFF"/>
      <name val="Arial"/>
    </font>
    <font>
      <b/>
      <sz val="10.0"/>
      <color rgb="FFFFFFFF"/>
      <name val="Verdana"/>
    </font>
  </fonts>
  <fills count="11">
    <fill>
      <patternFill patternType="none"/>
    </fill>
    <fill>
      <patternFill patternType="lightGray"/>
    </fill>
    <fill>
      <patternFill patternType="solid">
        <fgColor rgb="FFFFF200"/>
        <bgColor rgb="FFFFF200"/>
      </patternFill>
    </fill>
    <fill>
      <patternFill patternType="solid">
        <fgColor rgb="FFC2E0AE"/>
        <bgColor rgb="FFC2E0AE"/>
      </patternFill>
    </fill>
    <fill>
      <patternFill patternType="solid">
        <fgColor rgb="FF00381F"/>
        <bgColor rgb="FF00381F"/>
      </patternFill>
    </fill>
    <fill>
      <patternFill patternType="solid">
        <fgColor rgb="FFDDDDDD"/>
        <bgColor rgb="FFDDDDDD"/>
      </patternFill>
    </fill>
    <fill>
      <patternFill patternType="solid">
        <fgColor rgb="FF579835"/>
        <bgColor rgb="FF579835"/>
      </patternFill>
    </fill>
    <fill>
      <patternFill patternType="solid">
        <fgColor rgb="FFFFF685"/>
        <bgColor rgb="FFFFF685"/>
      </patternFill>
    </fill>
    <fill>
      <patternFill patternType="solid">
        <fgColor rgb="FF62A73B"/>
        <bgColor rgb="FF62A73B"/>
      </patternFill>
    </fill>
    <fill>
      <patternFill patternType="solid">
        <fgColor rgb="FF2B511A"/>
        <bgColor rgb="FF2B511A"/>
      </patternFill>
    </fill>
    <fill>
      <patternFill patternType="solid">
        <fgColor rgb="FFADD58A"/>
        <bgColor rgb="FFADD58A"/>
      </patternFill>
    </fill>
  </fills>
  <borders count="21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shrinkToFit="0" vertical="bottom" wrapText="0"/>
    </xf>
    <xf borderId="3" fillId="2" fontId="2" numFmtId="0" xfId="0" applyAlignment="1" applyBorder="1" applyFont="1">
      <alignment shrinkToFit="0" vertical="bottom" wrapText="0"/>
    </xf>
    <xf borderId="4" fillId="2" fontId="3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shrinkToFit="0" vertical="bottom" wrapText="0"/>
    </xf>
    <xf borderId="5" fillId="2" fontId="5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7" fillId="2" fontId="2" numFmtId="0" xfId="0" applyAlignment="1" applyBorder="1" applyFont="1">
      <alignment shrinkToFit="0" vertical="bottom" wrapText="0"/>
    </xf>
    <xf borderId="8" fillId="2" fontId="4" numFmtId="0" xfId="0" applyAlignment="1" applyBorder="1" applyFont="1">
      <alignment shrinkToFit="0" vertical="bottom" wrapText="0"/>
    </xf>
    <xf borderId="9" fillId="2" fontId="4" numFmtId="0" xfId="0" applyAlignment="1" applyBorder="1" applyFont="1">
      <alignment shrinkToFit="0" vertical="bottom" wrapText="0"/>
    </xf>
    <xf borderId="5" fillId="3" fontId="2" numFmtId="0" xfId="0" applyAlignment="1" applyBorder="1" applyFill="1" applyFont="1">
      <alignment shrinkToFit="0" vertical="bottom" wrapText="0"/>
    </xf>
    <xf borderId="5" fillId="3" fontId="4" numFmtId="0" xfId="0" applyAlignment="1" applyBorder="1" applyFont="1">
      <alignment shrinkToFit="0" vertical="bottom" wrapText="0"/>
    </xf>
    <xf borderId="10" fillId="3" fontId="4" numFmtId="0" xfId="0" applyAlignment="1" applyBorder="1" applyFont="1">
      <alignment shrinkToFit="0" vertical="bottom" wrapText="0"/>
    </xf>
    <xf borderId="11" fillId="4" fontId="6" numFmtId="0" xfId="0" applyAlignment="1" applyBorder="1" applyFill="1" applyFont="1">
      <alignment shrinkToFit="0" vertical="bottom" wrapText="1"/>
    </xf>
    <xf borderId="12" fillId="4" fontId="6" numFmtId="0" xfId="0" applyAlignment="1" applyBorder="1" applyFont="1">
      <alignment shrinkToFit="0" vertical="bottom" wrapText="1"/>
    </xf>
    <xf borderId="13" fillId="4" fontId="6" numFmtId="0" xfId="0" applyAlignment="1" applyBorder="1" applyFont="1">
      <alignment shrinkToFit="0" vertical="bottom" wrapText="1"/>
    </xf>
    <xf borderId="14" fillId="0" fontId="4" numFmtId="0" xfId="0" applyAlignment="1" applyBorder="1" applyFont="1">
      <alignment shrinkToFit="0" vertical="bottom" wrapText="0"/>
    </xf>
    <xf borderId="15" fillId="0" fontId="4" numFmtId="0" xfId="0" applyAlignment="1" applyBorder="1" applyFont="1">
      <alignment shrinkToFit="0" vertical="bottom" wrapText="0"/>
    </xf>
    <xf borderId="16" fillId="0" fontId="4" numFmtId="164" xfId="0" applyAlignment="1" applyBorder="1" applyFont="1" applyNumberFormat="1">
      <alignment shrinkToFit="0" vertical="bottom" wrapText="0"/>
    </xf>
    <xf borderId="14" fillId="5" fontId="7" numFmtId="0" xfId="0" applyAlignment="1" applyBorder="1" applyFill="1" applyFont="1">
      <alignment shrinkToFit="0" vertical="bottom" wrapText="1"/>
    </xf>
    <xf borderId="15" fillId="5" fontId="8" numFmtId="0" xfId="0" applyAlignment="1" applyBorder="1" applyFont="1">
      <alignment readingOrder="0" shrinkToFit="0" vertical="bottom" wrapText="1"/>
    </xf>
    <xf borderId="16" fillId="5" fontId="7" numFmtId="0" xfId="0" applyAlignment="1" applyBorder="1" applyFont="1">
      <alignment shrinkToFit="0" vertical="bottom" wrapText="1"/>
    </xf>
    <xf borderId="14" fillId="4" fontId="6" numFmtId="0" xfId="0" applyAlignment="1" applyBorder="1" applyFont="1">
      <alignment shrinkToFit="0" vertical="bottom" wrapText="1"/>
    </xf>
    <xf borderId="15" fillId="4" fontId="6" numFmtId="0" xfId="0" applyAlignment="1" applyBorder="1" applyFont="1">
      <alignment shrinkToFit="0" vertical="bottom" wrapText="1"/>
    </xf>
    <xf borderId="16" fillId="4" fontId="6" numFmtId="0" xfId="0" applyAlignment="1" applyBorder="1" applyFont="1">
      <alignment shrinkToFit="0" vertical="bottom" wrapText="1"/>
    </xf>
    <xf borderId="14" fillId="0" fontId="4" numFmtId="165" xfId="0" applyAlignment="1" applyBorder="1" applyFont="1" applyNumberFormat="1">
      <alignment shrinkToFit="0" vertical="bottom" wrapText="0"/>
    </xf>
    <xf borderId="16" fillId="0" fontId="4" numFmtId="166" xfId="0" applyAlignment="1" applyBorder="1" applyFont="1" applyNumberFormat="1">
      <alignment shrinkToFit="0" vertical="bottom" wrapText="0"/>
    </xf>
    <xf borderId="15" fillId="5" fontId="7" numFmtId="0" xfId="0" applyAlignment="1" applyBorder="1" applyFont="1">
      <alignment shrinkToFit="0" vertical="bottom" wrapText="1"/>
    </xf>
    <xf borderId="14" fillId="4" fontId="9" numFmtId="0" xfId="0" applyAlignment="1" applyBorder="1" applyFont="1">
      <alignment shrinkToFit="0" vertical="bottom" wrapText="0"/>
    </xf>
    <xf borderId="15" fillId="4" fontId="9" numFmtId="0" xfId="0" applyAlignment="1" applyBorder="1" applyFont="1">
      <alignment shrinkToFit="0" vertical="bottom" wrapText="0"/>
    </xf>
    <xf borderId="16" fillId="4" fontId="9" numFmtId="0" xfId="0" applyAlignment="1" applyBorder="1" applyFont="1">
      <alignment shrinkToFit="0" vertical="bottom" wrapText="0"/>
    </xf>
    <xf borderId="17" fillId="0" fontId="4" numFmtId="0" xfId="0" applyAlignment="1" applyBorder="1" applyFont="1">
      <alignment shrinkToFit="0" vertical="bottom" wrapText="0"/>
    </xf>
    <xf borderId="18" fillId="0" fontId="4" numFmtId="165" xfId="0" applyAlignment="1" applyBorder="1" applyFont="1" applyNumberFormat="1">
      <alignment shrinkToFit="0" vertical="bottom" wrapText="0"/>
    </xf>
    <xf borderId="19" fillId="0" fontId="4" numFmtId="0" xfId="0" applyAlignment="1" applyBorder="1" applyFont="1">
      <alignment shrinkToFit="0" vertical="bottom" wrapText="0"/>
    </xf>
    <xf borderId="15" fillId="6" fontId="10" numFmtId="0" xfId="0" applyAlignment="1" applyBorder="1" applyFill="1" applyFont="1">
      <alignment shrinkToFit="0" vertical="bottom" wrapText="1"/>
    </xf>
    <xf borderId="5" fillId="6" fontId="4" numFmtId="0" xfId="0" applyAlignment="1" applyBorder="1" applyFont="1">
      <alignment shrinkToFit="0" vertical="bottom" wrapText="0"/>
    </xf>
    <xf borderId="15" fillId="6" fontId="10" numFmtId="0" xfId="0" applyAlignment="1" applyBorder="1" applyFont="1">
      <alignment shrinkToFit="0" vertical="bottom" wrapText="0"/>
    </xf>
    <xf borderId="15" fillId="7" fontId="10" numFmtId="0" xfId="0" applyAlignment="1" applyBorder="1" applyFill="1" applyFont="1">
      <alignment shrinkToFit="0" vertical="bottom" wrapText="0"/>
    </xf>
    <xf borderId="15" fillId="7" fontId="11" numFmtId="167" xfId="0" applyAlignment="1" applyBorder="1" applyFont="1" applyNumberFormat="1">
      <alignment shrinkToFit="0" vertical="bottom" wrapText="0"/>
    </xf>
    <xf borderId="15" fillId="4" fontId="12" numFmtId="0" xfId="0" applyAlignment="1" applyBorder="1" applyFont="1">
      <alignment shrinkToFit="0" vertical="bottom" wrapText="0"/>
    </xf>
    <xf borderId="15" fillId="7" fontId="11" numFmtId="4" xfId="0" applyAlignment="1" applyBorder="1" applyFont="1" applyNumberFormat="1">
      <alignment shrinkToFit="0" vertical="bottom" wrapText="0"/>
    </xf>
    <xf borderId="15" fillId="7" fontId="11" numFmtId="165" xfId="0" applyAlignment="1" applyBorder="1" applyFont="1" applyNumberFormat="1">
      <alignment shrinkToFit="0" vertical="bottom" wrapText="0"/>
    </xf>
    <xf borderId="15" fillId="4" fontId="13" numFmtId="0" xfId="0" applyAlignment="1" applyBorder="1" applyFont="1">
      <alignment shrinkToFit="0" vertical="bottom" wrapText="0"/>
    </xf>
    <xf borderId="15" fillId="7" fontId="10" numFmtId="4" xfId="0" applyAlignment="1" applyBorder="1" applyFont="1" applyNumberFormat="1">
      <alignment shrinkToFit="0" vertical="bottom" wrapText="0"/>
    </xf>
    <xf borderId="15" fillId="7" fontId="10" numFmtId="165" xfId="0" applyAlignment="1" applyBorder="1" applyFont="1" applyNumberFormat="1">
      <alignment shrinkToFit="0" vertical="bottom" wrapText="0"/>
    </xf>
    <xf borderId="15" fillId="7" fontId="11" numFmtId="168" xfId="0" applyAlignment="1" applyBorder="1" applyFont="1" applyNumberFormat="1">
      <alignment shrinkToFit="0" vertical="bottom" wrapText="0"/>
    </xf>
    <xf borderId="20" fillId="3" fontId="4" numFmtId="0" xfId="0" applyAlignment="1" applyBorder="1" applyFont="1">
      <alignment shrinkToFit="0" vertical="bottom" wrapText="0"/>
    </xf>
    <xf borderId="15" fillId="6" fontId="9" numFmtId="0" xfId="0" applyAlignment="1" applyBorder="1" applyFont="1">
      <alignment shrinkToFit="0" vertical="bottom" wrapText="0"/>
    </xf>
    <xf borderId="15" fillId="6" fontId="9" numFmtId="0" xfId="0" applyAlignment="1" applyBorder="1" applyFont="1">
      <alignment shrinkToFit="0" vertical="bottom" wrapText="1"/>
    </xf>
    <xf borderId="15" fillId="8" fontId="14" numFmtId="0" xfId="0" applyAlignment="1" applyBorder="1" applyFill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5" fillId="9" fontId="4" numFmtId="0" xfId="0" applyAlignment="1" applyBorder="1" applyFill="1" applyFont="1">
      <alignment shrinkToFit="0" vertical="bottom" wrapText="0"/>
    </xf>
    <xf borderId="15" fillId="10" fontId="16" numFmtId="4" xfId="0" applyAlignment="1" applyBorder="1" applyFill="1" applyFont="1" applyNumberFormat="1">
      <alignment shrinkToFit="0" vertical="bottom" wrapText="0"/>
    </xf>
    <xf borderId="15" fillId="10" fontId="16" numFmtId="165" xfId="0" applyAlignment="1" applyBorder="1" applyFont="1" applyNumberFormat="1">
      <alignment shrinkToFit="0" vertical="bottom" wrapText="0"/>
    </xf>
    <xf borderId="15" fillId="1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0" fillId="0" fontId="15" numFmtId="165" xfId="0" applyAlignment="1" applyFont="1" applyNumberFormat="1">
      <alignment shrinkToFit="0" vertical="bottom" wrapText="0"/>
    </xf>
    <xf borderId="15" fillId="9" fontId="17" numFmtId="0" xfId="0" applyAlignment="1" applyBorder="1" applyFont="1">
      <alignment shrinkToFit="0" vertical="bottom" wrapText="0"/>
    </xf>
    <xf borderId="15" fillId="9" fontId="18" numFmtId="4" xfId="0" applyAlignment="1" applyBorder="1" applyFont="1" applyNumberFormat="1">
      <alignment shrinkToFit="0" vertical="bottom" wrapText="0"/>
    </xf>
    <xf borderId="15" fillId="9" fontId="18" numFmtId="165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000">
                <a:solidFill>
                  <a:srgbClr val="000000"/>
                </a:solidFill>
                <a:latin typeface="Arial"/>
              </a:defRPr>
            </a:pPr>
            <a:r>
              <a:rPr b="1" i="0" sz="1000">
                <a:solidFill>
                  <a:srgbClr val="000000"/>
                </a:solidFill>
                <a:latin typeface="Arial"/>
              </a:rPr>
              <a:t>produccion</a:t>
            </a:r>
          </a:p>
        </c:rich>
      </c:tx>
      <c:layout>
        <c:manualLayout>
          <c:xMode val="edge"/>
          <c:yMode val="edge"/>
          <c:x val="0.432993756161683"/>
          <c:y val="0.0395311136051877"/>
        </c:manualLayout>
      </c:layout>
      <c:overlay val="0"/>
    </c:title>
    <c:plotArea>
      <c:layout>
        <c:manualLayout>
          <c:xMode val="edge"/>
          <c:yMode val="edge"/>
          <c:x val="0.00867564903056195"/>
          <c:y val="0.201396682878164"/>
          <c:w val="0.845152809727243"/>
          <c:h val="0.798603317121836"/>
        </c:manualLayout>
      </c:layout>
      <c:barChart>
        <c:barDir val="col"/>
        <c:ser>
          <c:idx val="0"/>
          <c:order val="0"/>
          <c:tx>
            <c:v>Produccion</c:v>
          </c:tx>
          <c:spPr>
            <a:solidFill>
              <a:srgbClr val="008000"/>
            </a:solidFill>
            <a:ln cmpd="sng">
              <a:solidFill>
                <a:srgbClr val="000000"/>
              </a:solidFill>
            </a:ln>
          </c:spPr>
          <c:val>
            <c:numRef>
              <c:f>Hoja1!$B$27:$B$56</c:f>
              <c:numCache/>
            </c:numRef>
          </c:val>
        </c:ser>
        <c:axId val="1877857179"/>
        <c:axId val="1814727098"/>
      </c:barChart>
      <c:catAx>
        <c:axId val="1877857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1814727098"/>
      </c:catAx>
      <c:valAx>
        <c:axId val="18147270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1877857179"/>
      </c:valAx>
      <c:spPr>
        <a:solidFill>
          <a:srgbClr val="C2E0AE"/>
        </a:solidFill>
      </c:spPr>
    </c:plotArea>
    <c:legend>
      <c:legendPos val="r"/>
      <c:layout>
        <c:manualLayout>
          <c:xMode val="edge"/>
          <c:yMode val="edge"/>
          <c:x val="0.83338810384489"/>
          <c:y val="0.487966080558673"/>
        </c:manualLayout>
      </c:layout>
      <c:overlay val="0"/>
      <c:txPr>
        <a:bodyPr/>
        <a:lstStyle/>
        <a:p>
          <a:pPr lvl="0">
            <a:defRPr b="0" i="0" sz="8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000">
                <a:solidFill>
                  <a:srgbClr val="000000"/>
                </a:solidFill>
                <a:latin typeface="Arial"/>
              </a:defRPr>
            </a:pPr>
            <a:r>
              <a:rPr b="1" i="0" sz="1000">
                <a:solidFill>
                  <a:srgbClr val="000000"/>
                </a:solidFill>
                <a:latin typeface="Arial"/>
              </a:rPr>
              <a:t>Facturacion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Facturacion</c:v>
          </c:tx>
          <c:spPr>
            <a:solidFill>
              <a:srgbClr val="3366FF"/>
            </a:solidFill>
            <a:ln cmpd="sng">
              <a:solidFill>
                <a:srgbClr val="000000"/>
              </a:solidFill>
            </a:ln>
          </c:spPr>
          <c:val>
            <c:numRef>
              <c:f>Hoja1!$C$27:$C$56</c:f>
              <c:numCache/>
            </c:numRef>
          </c:val>
        </c:ser>
        <c:axId val="145560992"/>
        <c:axId val="786421"/>
      </c:barChart>
      <c:catAx>
        <c:axId val="14556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786421"/>
      </c:catAx>
      <c:valAx>
        <c:axId val="7864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145560992"/>
      </c:valAx>
      <c:spPr>
        <a:solidFill>
          <a:srgbClr val="C2E0AE"/>
        </a:solidFill>
      </c:spPr>
    </c:plotArea>
    <c:legend>
      <c:legendPos val="r"/>
      <c:overlay val="0"/>
      <c:txPr>
        <a:bodyPr/>
        <a:lstStyle/>
        <a:p>
          <a:pPr lvl="0">
            <a:defRPr b="0" i="0" sz="8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O&amp;M</c:v>
          </c:tx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val>
            <c:numRef>
              <c:f>Hoja1!$D$27:$D$56</c:f>
              <c:numCache/>
            </c:numRef>
          </c:val>
        </c:ser>
        <c:ser>
          <c:idx val="1"/>
          <c:order val="1"/>
          <c:tx>
            <c:v>Alquiler</c:v>
          </c:tx>
          <c:spPr>
            <a:solidFill>
              <a:srgbClr val="993366"/>
            </a:solidFill>
            <a:ln cmpd="sng">
              <a:solidFill>
                <a:srgbClr val="000000"/>
              </a:solidFill>
            </a:ln>
          </c:spPr>
          <c:val>
            <c:numRef>
              <c:f>Hoja1!$E$27:$E$56</c:f>
              <c:numCache/>
            </c:numRef>
          </c:val>
        </c:ser>
        <c:overlap val="100"/>
        <c:axId val="794233922"/>
        <c:axId val="1878165258"/>
      </c:barChart>
      <c:catAx>
        <c:axId val="7942339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1878165258"/>
      </c:catAx>
      <c:valAx>
        <c:axId val="18781652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794233922"/>
      </c:valAx>
      <c:spPr>
        <a:solidFill>
          <a:srgbClr val="C2E0AE"/>
        </a:solidFill>
      </c:spPr>
    </c:plotArea>
    <c:legend>
      <c:legendPos val="r"/>
      <c:overlay val="0"/>
      <c:txPr>
        <a:bodyPr/>
        <a:lstStyle/>
        <a:p>
          <a:pPr lvl="0">
            <a:defRPr b="0" i="0" sz="8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000">
                <a:solidFill>
                  <a:srgbClr val="000000"/>
                </a:solidFill>
                <a:latin typeface="Arial"/>
              </a:defRPr>
            </a:pPr>
            <a:r>
              <a:rPr b="1" i="0" sz="1000">
                <a:solidFill>
                  <a:srgbClr val="000000"/>
                </a:solidFill>
                <a:latin typeface="Arial"/>
              </a:rPr>
              <a:t>Resultado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Resultado</c:v>
          </c:tx>
          <c:spPr>
            <a:solidFill>
              <a:srgbClr val="FF6600"/>
            </a:solidFill>
            <a:ln cmpd="sng">
              <a:solidFill>
                <a:srgbClr val="000000"/>
              </a:solidFill>
            </a:ln>
          </c:spPr>
          <c:val>
            <c:numRef>
              <c:f>Hoja1!$F$27:$F$56</c:f>
              <c:numCache/>
            </c:numRef>
          </c:val>
        </c:ser>
        <c:axId val="1041954889"/>
        <c:axId val="403169584"/>
      </c:barChart>
      <c:catAx>
        <c:axId val="10419548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403169584"/>
      </c:catAx>
      <c:valAx>
        <c:axId val="403169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Arial"/>
              </a:defRPr>
            </a:pPr>
          </a:p>
        </c:txPr>
        <c:crossAx val="1041954889"/>
      </c:valAx>
      <c:spPr>
        <a:solidFill>
          <a:srgbClr val="C2E0AE"/>
        </a:solidFill>
      </c:spPr>
    </c:plotArea>
    <c:legend>
      <c:legendPos val="r"/>
      <c:overlay val="0"/>
      <c:txPr>
        <a:bodyPr/>
        <a:lstStyle/>
        <a:p>
          <a:pPr lvl="0">
            <a:defRPr b="0" i="0" sz="8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58</xdr:row>
      <xdr:rowOff>38100</xdr:rowOff>
    </xdr:from>
    <xdr:ext cx="5248275" cy="2895600"/>
    <xdr:graphicFrame>
      <xdr:nvGraphicFramePr>
        <xdr:cNvPr id="137772860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1295400</xdr:colOff>
      <xdr:row>58</xdr:row>
      <xdr:rowOff>28575</xdr:rowOff>
    </xdr:from>
    <xdr:ext cx="4838700" cy="2876550"/>
    <xdr:graphicFrame>
      <xdr:nvGraphicFramePr>
        <xdr:cNvPr id="51440293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76</xdr:row>
      <xdr:rowOff>38100</xdr:rowOff>
    </xdr:from>
    <xdr:ext cx="5257800" cy="2895600"/>
    <xdr:graphicFrame>
      <xdr:nvGraphicFramePr>
        <xdr:cNvPr id="59070475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</xdr:col>
      <xdr:colOff>1304925</xdr:colOff>
      <xdr:row>76</xdr:row>
      <xdr:rowOff>38100</xdr:rowOff>
    </xdr:from>
    <xdr:ext cx="4829175" cy="2895600"/>
    <xdr:graphicFrame>
      <xdr:nvGraphicFramePr>
        <xdr:cNvPr id="105725012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28575</xdr:colOff>
      <xdr:row>4</xdr:row>
      <xdr:rowOff>0</xdr:rowOff>
    </xdr:from>
    <xdr:ext cx="4162425" cy="742950"/>
    <xdr:pic>
      <xdr:nvPicPr>
        <xdr:cNvPr id="0" name="image1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renovables.tulider.net/" TargetMode="External"/><Relationship Id="rId2" Type="http://schemas.openxmlformats.org/officeDocument/2006/relationships/hyperlink" Target="http://renovables.tulider.net/pv/hsp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23.14"/>
    <col customWidth="1" min="3" max="3" width="22.14"/>
    <col customWidth="1" min="4" max="4" width="27.29"/>
    <col customWidth="1" min="5" max="6" width="21.57"/>
    <col customWidth="1" min="7" max="7" width="21.29"/>
    <col customWidth="1" min="8" max="8" width="16.86"/>
    <col customWidth="1" min="9" max="26" width="8.71"/>
  </cols>
  <sheetData>
    <row r="1" ht="34.5" customHeight="1">
      <c r="A1" s="1" t="s">
        <v>0</v>
      </c>
      <c r="B1" s="2"/>
      <c r="C1" s="2"/>
      <c r="D1" s="2"/>
      <c r="E1" s="2"/>
      <c r="F1" s="2"/>
      <c r="G1" s="3"/>
    </row>
    <row r="2" ht="12.75" customHeight="1">
      <c r="A2" s="4" t="s">
        <v>1</v>
      </c>
      <c r="B2" s="5"/>
      <c r="C2" s="5"/>
      <c r="D2" s="6" t="s">
        <v>2</v>
      </c>
      <c r="E2" s="5"/>
      <c r="F2" s="5"/>
      <c r="G2" s="7"/>
      <c r="H2" s="8"/>
      <c r="I2" s="8"/>
      <c r="J2" s="8"/>
    </row>
    <row r="3" ht="12.75" customHeight="1">
      <c r="A3" s="9"/>
      <c r="B3" s="10"/>
      <c r="C3" s="10"/>
      <c r="D3" s="10"/>
      <c r="E3" s="10"/>
      <c r="F3" s="10"/>
      <c r="G3" s="11"/>
      <c r="H3" s="8"/>
      <c r="I3" s="8"/>
      <c r="J3" s="8"/>
    </row>
    <row r="4" ht="12.75" customHeight="1">
      <c r="A4" s="12"/>
      <c r="B4" s="13"/>
      <c r="C4" s="13"/>
      <c r="D4" s="13"/>
      <c r="E4" s="13"/>
      <c r="F4" s="13"/>
      <c r="G4" s="13"/>
      <c r="H4" s="8"/>
      <c r="I4" s="8"/>
      <c r="J4" s="8"/>
    </row>
    <row r="5" ht="12.75" customHeight="1">
      <c r="A5" s="12"/>
      <c r="B5" s="14"/>
      <c r="C5" s="14"/>
      <c r="D5" s="14"/>
      <c r="E5" s="13"/>
      <c r="F5" s="13"/>
      <c r="G5" s="13"/>
      <c r="H5" s="8"/>
      <c r="I5" s="8"/>
      <c r="J5" s="8"/>
    </row>
    <row r="6" ht="12.75" customHeight="1">
      <c r="A6" s="12"/>
      <c r="B6" s="15" t="s">
        <v>3</v>
      </c>
      <c r="C6" s="16" t="s">
        <v>4</v>
      </c>
      <c r="D6" s="17" t="s">
        <v>5</v>
      </c>
      <c r="E6" s="13"/>
      <c r="F6" s="13"/>
      <c r="G6" s="13"/>
      <c r="H6" s="8"/>
      <c r="I6" s="8"/>
      <c r="J6" s="8"/>
    </row>
    <row r="7" ht="12.75" customHeight="1">
      <c r="A7" s="12"/>
      <c r="B7" s="18">
        <v>100.0</v>
      </c>
      <c r="C7" s="19">
        <v>5.41</v>
      </c>
      <c r="D7" s="20">
        <v>0.04</v>
      </c>
      <c r="E7" s="13"/>
      <c r="F7" s="13"/>
      <c r="G7" s="13"/>
      <c r="H7" s="8"/>
      <c r="I7" s="8"/>
      <c r="J7" s="8"/>
    </row>
    <row r="8" ht="14.25" customHeight="1">
      <c r="A8" s="12"/>
      <c r="B8" s="21"/>
      <c r="C8" s="22" t="s">
        <v>6</v>
      </c>
      <c r="D8" s="23"/>
      <c r="E8" s="13"/>
      <c r="F8" s="13"/>
      <c r="G8" s="13"/>
      <c r="H8" s="8"/>
      <c r="I8" s="8"/>
      <c r="J8" s="8"/>
    </row>
    <row r="9" ht="12.75" customHeight="1">
      <c r="A9" s="12"/>
      <c r="B9" s="24" t="s">
        <v>7</v>
      </c>
      <c r="C9" s="25" t="s">
        <v>8</v>
      </c>
      <c r="D9" s="26" t="s">
        <v>9</v>
      </c>
      <c r="E9" s="13"/>
      <c r="F9" s="13"/>
      <c r="G9" s="13"/>
      <c r="H9" s="8"/>
      <c r="I9" s="8"/>
      <c r="J9" s="8"/>
    </row>
    <row r="10" ht="12.75" customHeight="1">
      <c r="A10" s="12"/>
      <c r="B10" s="27">
        <v>1500.0</v>
      </c>
      <c r="C10" s="19">
        <v>1.5</v>
      </c>
      <c r="D10" s="28">
        <v>0.6</v>
      </c>
      <c r="E10" s="13"/>
      <c r="F10" s="13"/>
      <c r="G10" s="13"/>
      <c r="H10" s="8"/>
      <c r="I10" s="8"/>
      <c r="J10" s="8"/>
    </row>
    <row r="11" ht="12.75" customHeight="1">
      <c r="A11" s="12"/>
      <c r="B11" s="21"/>
      <c r="C11" s="29"/>
      <c r="D11" s="23"/>
      <c r="E11" s="13"/>
      <c r="F11" s="13"/>
      <c r="G11" s="13"/>
      <c r="H11" s="8"/>
      <c r="I11" s="8"/>
      <c r="J11" s="8"/>
    </row>
    <row r="12" ht="12.75" customHeight="1">
      <c r="A12" s="12"/>
      <c r="B12" s="30" t="s">
        <v>10</v>
      </c>
      <c r="C12" s="31" t="s">
        <v>11</v>
      </c>
      <c r="D12" s="32"/>
      <c r="E12" s="13"/>
      <c r="F12" s="13"/>
      <c r="G12" s="13"/>
      <c r="H12" s="8"/>
      <c r="I12" s="8"/>
      <c r="J12" s="8"/>
    </row>
    <row r="13" ht="12.75" customHeight="1">
      <c r="A13" s="12"/>
      <c r="B13" s="33">
        <v>1000.0</v>
      </c>
      <c r="C13" s="34">
        <v>900.0</v>
      </c>
      <c r="D13" s="35"/>
      <c r="E13" s="13"/>
      <c r="F13" s="13"/>
      <c r="G13" s="13"/>
      <c r="H13" s="8"/>
      <c r="I13" s="8"/>
      <c r="J13" s="8"/>
    </row>
    <row r="14" ht="12.75" customHeight="1">
      <c r="A14" s="12"/>
      <c r="B14" s="8"/>
      <c r="C14" s="8"/>
      <c r="D14" s="8"/>
      <c r="E14" s="13"/>
      <c r="F14" s="13"/>
      <c r="G14" s="13"/>
      <c r="H14" s="8"/>
      <c r="I14" s="8"/>
      <c r="J14" s="8"/>
    </row>
    <row r="15" ht="12.75" customHeight="1">
      <c r="A15" s="12"/>
      <c r="B15" s="36" t="s">
        <v>12</v>
      </c>
      <c r="C15" s="37"/>
      <c r="D15" s="38" t="s">
        <v>13</v>
      </c>
      <c r="E15" s="13"/>
      <c r="F15" s="13"/>
      <c r="G15" s="13"/>
      <c r="H15" s="8"/>
      <c r="I15" s="8"/>
      <c r="J15" s="8"/>
    </row>
    <row r="16" ht="12.75" customHeight="1">
      <c r="A16" s="12"/>
      <c r="B16" s="39">
        <f>C7*365</f>
        <v>1974.65</v>
      </c>
      <c r="C16" s="37"/>
      <c r="D16" s="40">
        <f>B18*D10*1000000</f>
        <v>66000000</v>
      </c>
      <c r="E16" s="13"/>
      <c r="F16" s="13"/>
      <c r="G16" s="13"/>
      <c r="H16" s="8"/>
      <c r="I16" s="8"/>
      <c r="J16" s="8"/>
    </row>
    <row r="17" ht="12.75" customHeight="1">
      <c r="A17" s="12"/>
      <c r="B17" s="36" t="s">
        <v>14</v>
      </c>
      <c r="C17" s="37"/>
      <c r="D17" s="41" t="s">
        <v>15</v>
      </c>
      <c r="E17" s="41" t="s">
        <v>16</v>
      </c>
      <c r="F17" s="41" t="s">
        <v>17</v>
      </c>
      <c r="G17" s="13"/>
      <c r="H17" s="8"/>
      <c r="I17" s="8"/>
      <c r="J17" s="8"/>
    </row>
    <row r="18" ht="21.0" customHeight="1">
      <c r="A18" s="12"/>
      <c r="B18" s="39">
        <f>(B7+(B7*10/100))</f>
        <v>110</v>
      </c>
      <c r="C18" s="37"/>
      <c r="D18" s="42">
        <f>SUM(B27:B56)</f>
        <v>5813964.118</v>
      </c>
      <c r="E18" s="43">
        <f>SUM(E27:E56)</f>
        <v>33784813.23</v>
      </c>
      <c r="F18" s="43"/>
      <c r="G18" s="13"/>
      <c r="H18" s="8"/>
      <c r="I18" s="8"/>
      <c r="J18" s="8"/>
    </row>
    <row r="19" ht="12.75" customHeight="1">
      <c r="A19" s="12"/>
      <c r="B19" s="36" t="s">
        <v>18</v>
      </c>
      <c r="C19" s="37"/>
      <c r="D19" s="41" t="s">
        <v>19</v>
      </c>
      <c r="E19" s="44" t="s">
        <v>20</v>
      </c>
      <c r="F19" s="44" t="s">
        <v>21</v>
      </c>
      <c r="G19" s="13"/>
      <c r="H19" s="8"/>
      <c r="I19" s="8"/>
      <c r="J19" s="8"/>
    </row>
    <row r="20" ht="18.75" customHeight="1">
      <c r="A20" s="12"/>
      <c r="B20" s="45">
        <f>B18*B16</f>
        <v>217211.5</v>
      </c>
      <c r="C20" s="37"/>
      <c r="D20" s="43">
        <f>SUM(C27:C56)</f>
        <v>288406748.8</v>
      </c>
      <c r="E20" s="43">
        <f>SUM(F27:F56)</f>
        <v>248991133.4</v>
      </c>
      <c r="F20" s="43">
        <f>E20-D16</f>
        <v>182991133.4</v>
      </c>
      <c r="G20" s="13"/>
      <c r="H20" s="8"/>
      <c r="I20" s="8"/>
      <c r="J20" s="8"/>
    </row>
    <row r="21" ht="12.75" customHeight="1">
      <c r="A21" s="12"/>
      <c r="B21" s="36" t="s">
        <v>22</v>
      </c>
      <c r="C21" s="37"/>
      <c r="D21" s="41" t="s">
        <v>23</v>
      </c>
      <c r="E21" s="44" t="s">
        <v>24</v>
      </c>
      <c r="F21" s="44" t="s">
        <v>17</v>
      </c>
      <c r="G21" s="13"/>
      <c r="H21" s="8"/>
      <c r="I21" s="8"/>
      <c r="J21" s="8"/>
    </row>
    <row r="22" ht="18.75" customHeight="1">
      <c r="A22" s="12"/>
      <c r="B22" s="46">
        <f>B20*(D7*1000)</f>
        <v>8688460</v>
      </c>
      <c r="C22" s="37"/>
      <c r="D22" s="43">
        <f>SUM(D27:D56)</f>
        <v>5630802.205</v>
      </c>
      <c r="E22" s="47">
        <f>E20*100/D16/30/100</f>
        <v>0.1257530977</v>
      </c>
      <c r="F22" s="47"/>
      <c r="G22" s="13"/>
      <c r="H22" s="8"/>
      <c r="I22" s="8"/>
      <c r="J22" s="8"/>
    </row>
    <row r="23" ht="12.75" customHeight="1">
      <c r="A23" s="12"/>
      <c r="B23" s="48"/>
      <c r="C23" s="13"/>
      <c r="D23" s="13"/>
      <c r="E23" s="13"/>
      <c r="F23" s="13"/>
      <c r="G23" s="13"/>
      <c r="H23" s="8"/>
      <c r="I23" s="8"/>
      <c r="J23" s="8"/>
    </row>
    <row r="24" ht="12.75" customHeight="1">
      <c r="A24" s="12"/>
      <c r="B24" s="13"/>
      <c r="C24" s="13"/>
      <c r="D24" s="13"/>
      <c r="E24" s="13"/>
      <c r="F24" s="13"/>
      <c r="G24" s="13"/>
      <c r="H24" s="8"/>
      <c r="I24" s="8"/>
      <c r="J24" s="8"/>
    </row>
    <row r="25" ht="12.75" customHeight="1">
      <c r="A25" s="49" t="s">
        <v>25</v>
      </c>
      <c r="B25" s="50" t="s">
        <v>26</v>
      </c>
      <c r="C25" s="50" t="s">
        <v>27</v>
      </c>
      <c r="D25" s="50" t="s">
        <v>28</v>
      </c>
      <c r="E25" s="50" t="s">
        <v>29</v>
      </c>
      <c r="F25" s="49" t="s">
        <v>30</v>
      </c>
      <c r="G25" s="51" t="s">
        <v>31</v>
      </c>
      <c r="H25" s="8"/>
      <c r="I25" s="52" t="s">
        <v>32</v>
      </c>
      <c r="J25" s="8"/>
    </row>
    <row r="26" ht="12.75" customHeight="1">
      <c r="A26" s="53"/>
      <c r="B26" s="53"/>
      <c r="C26" s="53"/>
      <c r="D26" s="53"/>
      <c r="E26" s="53"/>
      <c r="F26" s="53"/>
      <c r="G26" s="53"/>
      <c r="H26" s="8"/>
      <c r="I26" s="52"/>
      <c r="J26" s="8"/>
    </row>
    <row r="27" ht="12.75" customHeight="1">
      <c r="A27" s="49" t="s">
        <v>33</v>
      </c>
      <c r="B27" s="54">
        <f>B20</f>
        <v>217211.5</v>
      </c>
      <c r="C27" s="55">
        <f>B22</f>
        <v>8688460</v>
      </c>
      <c r="D27" s="55">
        <f>B10*B7</f>
        <v>150000</v>
      </c>
      <c r="E27" s="55">
        <f>C13*B13</f>
        <v>900000</v>
      </c>
      <c r="F27" s="55">
        <f t="shared" ref="F27:F56" si="2">C27-D27-E27</f>
        <v>7638460</v>
      </c>
      <c r="G27" s="56">
        <f>D16-F27</f>
        <v>58361540</v>
      </c>
      <c r="H27" s="57"/>
      <c r="I27" s="52"/>
      <c r="J27" s="8"/>
    </row>
    <row r="28" ht="12.75" customHeight="1">
      <c r="A28" s="49" t="s">
        <v>34</v>
      </c>
      <c r="B28" s="54">
        <f t="shared" ref="B28:B56" si="3">B27-(B27*0.8/100)</f>
        <v>215473.808</v>
      </c>
      <c r="C28" s="55">
        <f t="shared" ref="C28:C56" si="4">B28*(I28*1000)</f>
        <v>8748236.605</v>
      </c>
      <c r="D28" s="55">
        <f t="shared" ref="D28:E28" si="1">D27+(D27*$C$10/100)</f>
        <v>152250</v>
      </c>
      <c r="E28" s="55">
        <f t="shared" si="1"/>
        <v>913500</v>
      </c>
      <c r="F28" s="55">
        <f t="shared" si="2"/>
        <v>7682486.605</v>
      </c>
      <c r="G28" s="56">
        <f t="shared" ref="G28:G56" si="6">IF($G27-$F28&lt;0,0,$G27-$F28)</f>
        <v>50679053.4</v>
      </c>
      <c r="H28" s="57"/>
      <c r="I28" s="58">
        <f>D7+(D7*$C$10/100)</f>
        <v>0.0406</v>
      </c>
      <c r="J28" s="8"/>
    </row>
    <row r="29" ht="12.75" customHeight="1">
      <c r="A29" s="49" t="s">
        <v>35</v>
      </c>
      <c r="B29" s="54">
        <f t="shared" si="3"/>
        <v>213750.0175</v>
      </c>
      <c r="C29" s="55">
        <f t="shared" si="4"/>
        <v>8808424.473</v>
      </c>
      <c r="D29" s="55">
        <f t="shared" ref="D29:E29" si="5">D28+(D28*$C$10/100)</f>
        <v>154533.75</v>
      </c>
      <c r="E29" s="55">
        <f t="shared" si="5"/>
        <v>927202.5</v>
      </c>
      <c r="F29" s="55">
        <f t="shared" si="2"/>
        <v>7726688.223</v>
      </c>
      <c r="G29" s="56">
        <f t="shared" si="6"/>
        <v>42952365.17</v>
      </c>
      <c r="H29" s="57"/>
      <c r="I29" s="58">
        <f t="shared" ref="I29:I57" si="8">I28+(I28*$C$10/100)</f>
        <v>0.041209</v>
      </c>
      <c r="J29" s="8"/>
    </row>
    <row r="30" ht="12.75" customHeight="1">
      <c r="A30" s="49" t="s">
        <v>36</v>
      </c>
      <c r="B30" s="54">
        <f t="shared" si="3"/>
        <v>212040.0174</v>
      </c>
      <c r="C30" s="55">
        <f t="shared" si="4"/>
        <v>8869026.433</v>
      </c>
      <c r="D30" s="55">
        <f t="shared" ref="D30:E30" si="7">D29+(D29*$C$10/100)</f>
        <v>156851.7563</v>
      </c>
      <c r="E30" s="55">
        <f t="shared" si="7"/>
        <v>941110.5375</v>
      </c>
      <c r="F30" s="55">
        <f t="shared" si="2"/>
        <v>7771064.139</v>
      </c>
      <c r="G30" s="56">
        <f t="shared" si="6"/>
        <v>35181301.03</v>
      </c>
      <c r="H30" s="57"/>
      <c r="I30" s="58">
        <f t="shared" si="8"/>
        <v>0.041827135</v>
      </c>
      <c r="J30" s="8"/>
    </row>
    <row r="31" ht="12.75" customHeight="1">
      <c r="A31" s="49" t="s">
        <v>37</v>
      </c>
      <c r="B31" s="54">
        <f t="shared" si="3"/>
        <v>210343.6973</v>
      </c>
      <c r="C31" s="55">
        <f t="shared" si="4"/>
        <v>8930045.335</v>
      </c>
      <c r="D31" s="55">
        <f t="shared" ref="D31:E31" si="9">D30+(D30*$C$10/100)</f>
        <v>159204.5326</v>
      </c>
      <c r="E31" s="55">
        <f t="shared" si="9"/>
        <v>955227.1956</v>
      </c>
      <c r="F31" s="55">
        <f t="shared" si="2"/>
        <v>7815613.607</v>
      </c>
      <c r="G31" s="56">
        <f t="shared" si="6"/>
        <v>27365687.43</v>
      </c>
      <c r="H31" s="57"/>
      <c r="I31" s="58">
        <f t="shared" si="8"/>
        <v>0.04245454203</v>
      </c>
      <c r="J31" s="8"/>
    </row>
    <row r="32" ht="12.75" customHeight="1">
      <c r="A32" s="49" t="s">
        <v>38</v>
      </c>
      <c r="B32" s="54">
        <f t="shared" si="3"/>
        <v>208660.9477</v>
      </c>
      <c r="C32" s="55">
        <f t="shared" si="4"/>
        <v>8991484.047</v>
      </c>
      <c r="D32" s="55">
        <f t="shared" ref="D32:E32" si="10">D31+(D31*$C$10/100)</f>
        <v>161592.6006</v>
      </c>
      <c r="E32" s="55">
        <f t="shared" si="10"/>
        <v>969555.6035</v>
      </c>
      <c r="F32" s="55">
        <f t="shared" si="2"/>
        <v>7860335.843</v>
      </c>
      <c r="G32" s="56">
        <f t="shared" si="6"/>
        <v>19505351.58</v>
      </c>
      <c r="H32" s="57"/>
      <c r="I32" s="58">
        <f t="shared" si="8"/>
        <v>0.04309136016</v>
      </c>
      <c r="J32" s="8"/>
    </row>
    <row r="33" ht="12.75" customHeight="1">
      <c r="A33" s="49" t="s">
        <v>39</v>
      </c>
      <c r="B33" s="54">
        <f t="shared" si="3"/>
        <v>206991.6601</v>
      </c>
      <c r="C33" s="55">
        <f t="shared" si="4"/>
        <v>9053345.457</v>
      </c>
      <c r="D33" s="55">
        <f t="shared" ref="D33:E33" si="11">D32+(D32*$C$10/100)</f>
        <v>164016.4896</v>
      </c>
      <c r="E33" s="55">
        <f t="shared" si="11"/>
        <v>984098.9375</v>
      </c>
      <c r="F33" s="55">
        <f t="shared" si="2"/>
        <v>7905230.03</v>
      </c>
      <c r="G33" s="56">
        <f t="shared" si="6"/>
        <v>11600121.55</v>
      </c>
      <c r="H33" s="57"/>
      <c r="I33" s="58">
        <f t="shared" si="8"/>
        <v>0.04373773056</v>
      </c>
      <c r="J33" s="8"/>
    </row>
    <row r="34" ht="12.75" customHeight="1">
      <c r="A34" s="49" t="s">
        <v>40</v>
      </c>
      <c r="B34" s="54">
        <f t="shared" si="3"/>
        <v>205335.7268</v>
      </c>
      <c r="C34" s="55">
        <f t="shared" si="4"/>
        <v>9115632.474</v>
      </c>
      <c r="D34" s="55">
        <f t="shared" ref="D34:E34" si="12">D33+(D33*$C$10/100)</f>
        <v>166476.7369</v>
      </c>
      <c r="E34" s="55">
        <f t="shared" si="12"/>
        <v>998860.4216</v>
      </c>
      <c r="F34" s="55">
        <f t="shared" si="2"/>
        <v>7950295.315</v>
      </c>
      <c r="G34" s="56">
        <f t="shared" si="6"/>
        <v>3649826.239</v>
      </c>
      <c r="H34" s="57"/>
      <c r="I34" s="58">
        <f t="shared" si="8"/>
        <v>0.04439379652</v>
      </c>
      <c r="J34" s="8"/>
    </row>
    <row r="35" ht="12.75" customHeight="1">
      <c r="A35" s="49" t="s">
        <v>41</v>
      </c>
      <c r="B35" s="54">
        <f t="shared" si="3"/>
        <v>203693.041</v>
      </c>
      <c r="C35" s="55">
        <f t="shared" si="4"/>
        <v>9178348.025</v>
      </c>
      <c r="D35" s="55">
        <f t="shared" ref="D35:E35" si="13">D34+(D34*$C$10/100)</f>
        <v>168973.888</v>
      </c>
      <c r="E35" s="55">
        <f t="shared" si="13"/>
        <v>1013843.328</v>
      </c>
      <c r="F35" s="55">
        <f t="shared" si="2"/>
        <v>7995530.809</v>
      </c>
      <c r="G35" s="56">
        <f t="shared" si="6"/>
        <v>0</v>
      </c>
      <c r="H35" s="57"/>
      <c r="I35" s="58">
        <f t="shared" si="8"/>
        <v>0.04505970346</v>
      </c>
      <c r="J35" s="8"/>
    </row>
    <row r="36" ht="12.75" customHeight="1">
      <c r="A36" s="49" t="s">
        <v>42</v>
      </c>
      <c r="B36" s="54">
        <f t="shared" si="3"/>
        <v>202063.4967</v>
      </c>
      <c r="C36" s="55">
        <f t="shared" si="4"/>
        <v>9241495.06</v>
      </c>
      <c r="D36" s="55">
        <f t="shared" ref="D36:E36" si="14">D35+(D35*$C$10/100)</f>
        <v>171508.4963</v>
      </c>
      <c r="E36" s="55">
        <f t="shared" si="14"/>
        <v>1029050.978</v>
      </c>
      <c r="F36" s="55">
        <f t="shared" si="2"/>
        <v>8040935.585</v>
      </c>
      <c r="G36" s="56">
        <f t="shared" si="6"/>
        <v>0</v>
      </c>
      <c r="H36" s="57"/>
      <c r="I36" s="58">
        <f t="shared" si="8"/>
        <v>0.04573559902</v>
      </c>
      <c r="J36" s="8"/>
    </row>
    <row r="37" ht="12.75" customHeight="1">
      <c r="A37" s="49" t="s">
        <v>43</v>
      </c>
      <c r="B37" s="54">
        <f t="shared" si="3"/>
        <v>200446.9887</v>
      </c>
      <c r="C37" s="55">
        <f t="shared" si="4"/>
        <v>9305076.546</v>
      </c>
      <c r="D37" s="55">
        <f t="shared" ref="D37:E37" si="15">D36+(D36*$C$10/100)</f>
        <v>174081.1238</v>
      </c>
      <c r="E37" s="55">
        <f t="shared" si="15"/>
        <v>1044486.743</v>
      </c>
      <c r="F37" s="55">
        <f t="shared" si="2"/>
        <v>8086508.679</v>
      </c>
      <c r="G37" s="56">
        <f t="shared" si="6"/>
        <v>0</v>
      </c>
      <c r="H37" s="57"/>
      <c r="I37" s="58">
        <f t="shared" si="8"/>
        <v>0.046421633</v>
      </c>
      <c r="J37" s="8"/>
    </row>
    <row r="38" ht="12.75" customHeight="1">
      <c r="A38" s="49" t="s">
        <v>44</v>
      </c>
      <c r="B38" s="54">
        <f t="shared" si="3"/>
        <v>198843.4128</v>
      </c>
      <c r="C38" s="55">
        <f t="shared" si="4"/>
        <v>9369095.472</v>
      </c>
      <c r="D38" s="55">
        <f t="shared" ref="D38:E38" si="16">D37+(D37*$C$10/100)</f>
        <v>176692.3406</v>
      </c>
      <c r="E38" s="55">
        <f t="shared" si="16"/>
        <v>1060154.044</v>
      </c>
      <c r="F38" s="55">
        <f t="shared" si="2"/>
        <v>8132249.088</v>
      </c>
      <c r="G38" s="56">
        <f t="shared" si="6"/>
        <v>0</v>
      </c>
      <c r="H38" s="57"/>
      <c r="I38" s="58">
        <f t="shared" si="8"/>
        <v>0.0471179575</v>
      </c>
      <c r="J38" s="8"/>
    </row>
    <row r="39" ht="12.75" customHeight="1">
      <c r="A39" s="49" t="s">
        <v>45</v>
      </c>
      <c r="B39" s="54">
        <f t="shared" si="3"/>
        <v>197252.6655</v>
      </c>
      <c r="C39" s="55">
        <f t="shared" si="4"/>
        <v>9433554.849</v>
      </c>
      <c r="D39" s="55">
        <f t="shared" ref="D39:E39" si="17">D38+(D38*$C$10/100)</f>
        <v>179342.7257</v>
      </c>
      <c r="E39" s="55">
        <f t="shared" si="17"/>
        <v>1076056.354</v>
      </c>
      <c r="F39" s="55">
        <f t="shared" si="2"/>
        <v>8178155.769</v>
      </c>
      <c r="G39" s="56">
        <f t="shared" si="6"/>
        <v>0</v>
      </c>
      <c r="H39" s="57"/>
      <c r="I39" s="58">
        <f t="shared" si="8"/>
        <v>0.04782472686</v>
      </c>
      <c r="J39" s="8"/>
    </row>
    <row r="40" ht="12.75" customHeight="1">
      <c r="A40" s="49" t="s">
        <v>46</v>
      </c>
      <c r="B40" s="54">
        <f t="shared" si="3"/>
        <v>195674.6442</v>
      </c>
      <c r="C40" s="55">
        <f t="shared" si="4"/>
        <v>9498457.706</v>
      </c>
      <c r="D40" s="55">
        <f t="shared" ref="D40:E40" si="18">D39+(D39*$C$10/100)</f>
        <v>182032.8666</v>
      </c>
      <c r="E40" s="55">
        <f t="shared" si="18"/>
        <v>1092197.2</v>
      </c>
      <c r="F40" s="55">
        <f t="shared" si="2"/>
        <v>8224227.64</v>
      </c>
      <c r="G40" s="56">
        <f t="shared" si="6"/>
        <v>0</v>
      </c>
      <c r="H40" s="57"/>
      <c r="I40" s="58">
        <f t="shared" si="8"/>
        <v>0.04854209776</v>
      </c>
      <c r="J40" s="8"/>
    </row>
    <row r="41" ht="12.75" customHeight="1">
      <c r="A41" s="49" t="s">
        <v>47</v>
      </c>
      <c r="B41" s="54">
        <f t="shared" si="3"/>
        <v>194109.247</v>
      </c>
      <c r="C41" s="55">
        <f t="shared" si="4"/>
        <v>9563807.095</v>
      </c>
      <c r="D41" s="55">
        <f t="shared" ref="D41:E41" si="19">D40+(D40*$C$10/100)</f>
        <v>184763.3596</v>
      </c>
      <c r="E41" s="55">
        <f t="shared" si="19"/>
        <v>1108580.158</v>
      </c>
      <c r="F41" s="55">
        <f t="shared" si="2"/>
        <v>8270463.578</v>
      </c>
      <c r="G41" s="56">
        <f t="shared" si="6"/>
        <v>0</v>
      </c>
      <c r="H41" s="57"/>
      <c r="I41" s="58">
        <f t="shared" si="8"/>
        <v>0.04927022923</v>
      </c>
      <c r="J41" s="8"/>
    </row>
    <row r="42" ht="12.75" customHeight="1">
      <c r="A42" s="49" t="s">
        <v>48</v>
      </c>
      <c r="B42" s="54">
        <f t="shared" si="3"/>
        <v>192556.373</v>
      </c>
      <c r="C42" s="55">
        <f t="shared" si="4"/>
        <v>9629606.088</v>
      </c>
      <c r="D42" s="55">
        <f t="shared" ref="D42:E42" si="20">D41+(D41*$C$10/100)</f>
        <v>187534.81</v>
      </c>
      <c r="E42" s="55">
        <f t="shared" si="20"/>
        <v>1125208.86</v>
      </c>
      <c r="F42" s="55">
        <f t="shared" si="2"/>
        <v>8316862.418</v>
      </c>
      <c r="G42" s="56">
        <f t="shared" si="6"/>
        <v>0</v>
      </c>
      <c r="H42" s="57"/>
      <c r="I42" s="58">
        <f t="shared" si="8"/>
        <v>0.05000928267</v>
      </c>
      <c r="J42" s="8"/>
    </row>
    <row r="43" ht="12.75" customHeight="1">
      <c r="A43" s="49" t="s">
        <v>49</v>
      </c>
      <c r="B43" s="54">
        <f t="shared" si="3"/>
        <v>191015.9221</v>
      </c>
      <c r="C43" s="55">
        <f t="shared" si="4"/>
        <v>9695857.778</v>
      </c>
      <c r="D43" s="55">
        <f t="shared" ref="D43:E43" si="21">D42+(D42*$C$10/100)</f>
        <v>190347.8321</v>
      </c>
      <c r="E43" s="55">
        <f t="shared" si="21"/>
        <v>1142086.993</v>
      </c>
      <c r="F43" s="55">
        <f t="shared" si="2"/>
        <v>8363422.953</v>
      </c>
      <c r="G43" s="56">
        <f t="shared" si="6"/>
        <v>0</v>
      </c>
      <c r="H43" s="57"/>
      <c r="I43" s="58">
        <f t="shared" si="8"/>
        <v>0.05075942191</v>
      </c>
      <c r="J43" s="8"/>
    </row>
    <row r="44" ht="12.75" customHeight="1">
      <c r="A44" s="49" t="s">
        <v>50</v>
      </c>
      <c r="B44" s="54">
        <f t="shared" si="3"/>
        <v>189487.7947</v>
      </c>
      <c r="C44" s="55">
        <f t="shared" si="4"/>
        <v>9762565.28</v>
      </c>
      <c r="D44" s="55">
        <f t="shared" ref="D44:E44" si="22">D43+(D43*$C$10/100)</f>
        <v>193203.0496</v>
      </c>
      <c r="E44" s="55">
        <f t="shared" si="22"/>
        <v>1159218.298</v>
      </c>
      <c r="F44" s="55">
        <f t="shared" si="2"/>
        <v>8410143.932</v>
      </c>
      <c r="G44" s="56">
        <f t="shared" si="6"/>
        <v>0</v>
      </c>
      <c r="H44" s="57"/>
      <c r="I44" s="58">
        <f t="shared" si="8"/>
        <v>0.05152081323</v>
      </c>
      <c r="J44" s="8"/>
    </row>
    <row r="45" ht="12.75" customHeight="1">
      <c r="A45" s="49" t="s">
        <v>51</v>
      </c>
      <c r="B45" s="54">
        <f t="shared" si="3"/>
        <v>187971.8923</v>
      </c>
      <c r="C45" s="55">
        <f t="shared" si="4"/>
        <v>9829731.729</v>
      </c>
      <c r="D45" s="55">
        <f t="shared" ref="D45:E45" si="23">D44+(D44*$C$10/100)</f>
        <v>196101.0954</v>
      </c>
      <c r="E45" s="55">
        <f t="shared" si="23"/>
        <v>1176606.572</v>
      </c>
      <c r="F45" s="55">
        <f t="shared" si="2"/>
        <v>8457024.061</v>
      </c>
      <c r="G45" s="56">
        <f t="shared" si="6"/>
        <v>0</v>
      </c>
      <c r="H45" s="57"/>
      <c r="I45" s="58">
        <f t="shared" si="8"/>
        <v>0.05229362543</v>
      </c>
      <c r="J45" s="8"/>
    </row>
    <row r="46" ht="12.75" customHeight="1">
      <c r="A46" s="49" t="s">
        <v>52</v>
      </c>
      <c r="B46" s="54">
        <f t="shared" si="3"/>
        <v>186468.1172</v>
      </c>
      <c r="C46" s="55">
        <f t="shared" si="4"/>
        <v>9897360.283</v>
      </c>
      <c r="D46" s="55">
        <f t="shared" ref="D46:E46" si="24">D45+(D45*$C$10/100)</f>
        <v>199042.6118</v>
      </c>
      <c r="E46" s="55">
        <f t="shared" si="24"/>
        <v>1194255.671</v>
      </c>
      <c r="F46" s="55">
        <f t="shared" si="2"/>
        <v>8504062</v>
      </c>
      <c r="G46" s="56">
        <f t="shared" si="6"/>
        <v>0</v>
      </c>
      <c r="H46" s="57"/>
      <c r="I46" s="58">
        <f t="shared" si="8"/>
        <v>0.05307802981</v>
      </c>
      <c r="J46" s="8"/>
    </row>
    <row r="47" ht="12.75" customHeight="1">
      <c r="A47" s="49" t="s">
        <v>53</v>
      </c>
      <c r="B47" s="54">
        <f t="shared" si="3"/>
        <v>184976.3722</v>
      </c>
      <c r="C47" s="55">
        <f t="shared" si="4"/>
        <v>9965454.122</v>
      </c>
      <c r="D47" s="55">
        <f t="shared" ref="D47:E47" si="25">D46+(D46*$C$10/100)</f>
        <v>202028.251</v>
      </c>
      <c r="E47" s="55">
        <f t="shared" si="25"/>
        <v>1212169.506</v>
      </c>
      <c r="F47" s="55">
        <f t="shared" si="2"/>
        <v>8551256.365</v>
      </c>
      <c r="G47" s="56">
        <f t="shared" si="6"/>
        <v>0</v>
      </c>
      <c r="H47" s="57"/>
      <c r="I47" s="58">
        <f t="shared" si="8"/>
        <v>0.05387420026</v>
      </c>
      <c r="J47" s="8"/>
    </row>
    <row r="48" ht="12.75" customHeight="1">
      <c r="A48" s="49" t="s">
        <v>54</v>
      </c>
      <c r="B48" s="54">
        <f t="shared" si="3"/>
        <v>183496.5613</v>
      </c>
      <c r="C48" s="55">
        <f t="shared" si="4"/>
        <v>10034016.45</v>
      </c>
      <c r="D48" s="55">
        <f t="shared" ref="D48:E48" si="26">D47+(D47*$C$10/100)</f>
        <v>205058.6747</v>
      </c>
      <c r="E48" s="55">
        <f t="shared" si="26"/>
        <v>1230352.048</v>
      </c>
      <c r="F48" s="55">
        <f t="shared" si="2"/>
        <v>8598605.723</v>
      </c>
      <c r="G48" s="56">
        <f t="shared" si="6"/>
        <v>0</v>
      </c>
      <c r="H48" s="57"/>
      <c r="I48" s="58">
        <f t="shared" si="8"/>
        <v>0.05468231327</v>
      </c>
      <c r="J48" s="8"/>
    </row>
    <row r="49" ht="12.75" customHeight="1">
      <c r="A49" s="49" t="s">
        <v>55</v>
      </c>
      <c r="B49" s="54">
        <f t="shared" si="3"/>
        <v>182028.5888</v>
      </c>
      <c r="C49" s="55">
        <f t="shared" si="4"/>
        <v>10103050.48</v>
      </c>
      <c r="D49" s="55">
        <f t="shared" ref="D49:E49" si="27">D48+(D48*$C$10/100)</f>
        <v>208134.5549</v>
      </c>
      <c r="E49" s="55">
        <f t="shared" si="27"/>
        <v>1248807.329</v>
      </c>
      <c r="F49" s="55">
        <f t="shared" si="2"/>
        <v>8646108.595</v>
      </c>
      <c r="G49" s="56">
        <f t="shared" si="6"/>
        <v>0</v>
      </c>
      <c r="H49" s="57"/>
      <c r="I49" s="58">
        <f t="shared" si="8"/>
        <v>0.05550254796</v>
      </c>
      <c r="J49" s="8"/>
    </row>
    <row r="50" ht="12.75" customHeight="1">
      <c r="A50" s="49" t="s">
        <v>56</v>
      </c>
      <c r="B50" s="54">
        <f t="shared" si="3"/>
        <v>180572.3601</v>
      </c>
      <c r="C50" s="55">
        <f t="shared" si="4"/>
        <v>10172559.47</v>
      </c>
      <c r="D50" s="55">
        <f t="shared" ref="D50:E50" si="28">D49+(D49*$C$10/100)</f>
        <v>211256.5732</v>
      </c>
      <c r="E50" s="55">
        <f t="shared" si="28"/>
        <v>1267539.439</v>
      </c>
      <c r="F50" s="55">
        <f t="shared" si="2"/>
        <v>8693763.454</v>
      </c>
      <c r="G50" s="56">
        <f t="shared" si="6"/>
        <v>0</v>
      </c>
      <c r="H50" s="57"/>
      <c r="I50" s="58">
        <f t="shared" si="8"/>
        <v>0.05633508618</v>
      </c>
      <c r="J50" s="8"/>
    </row>
    <row r="51" ht="12.75" customHeight="1">
      <c r="A51" s="49" t="s">
        <v>57</v>
      </c>
      <c r="B51" s="54">
        <f t="shared" si="3"/>
        <v>179127.7812</v>
      </c>
      <c r="C51" s="55">
        <f t="shared" si="4"/>
        <v>10242546.68</v>
      </c>
      <c r="D51" s="55">
        <f t="shared" ref="D51:E51" si="29">D50+(D50*$C$10/100)</f>
        <v>214425.4218</v>
      </c>
      <c r="E51" s="55">
        <f t="shared" si="29"/>
        <v>1286552.531</v>
      </c>
      <c r="F51" s="55">
        <f t="shared" si="2"/>
        <v>8741568.723</v>
      </c>
      <c r="G51" s="56">
        <f t="shared" si="6"/>
        <v>0</v>
      </c>
      <c r="H51" s="57"/>
      <c r="I51" s="58">
        <f t="shared" si="8"/>
        <v>0.05718011248</v>
      </c>
      <c r="J51" s="8"/>
    </row>
    <row r="52" ht="12.75" customHeight="1">
      <c r="A52" s="49" t="s">
        <v>58</v>
      </c>
      <c r="B52" s="54">
        <f t="shared" si="3"/>
        <v>177694.7589</v>
      </c>
      <c r="C52" s="55">
        <f t="shared" si="4"/>
        <v>10313015.4</v>
      </c>
      <c r="D52" s="55">
        <f t="shared" ref="D52:E52" si="30">D51+(D51*$C$10/100)</f>
        <v>217641.8031</v>
      </c>
      <c r="E52" s="55">
        <f t="shared" si="30"/>
        <v>1305850.819</v>
      </c>
      <c r="F52" s="55">
        <f t="shared" si="2"/>
        <v>8789522.775</v>
      </c>
      <c r="G52" s="56">
        <f t="shared" si="6"/>
        <v>0</v>
      </c>
      <c r="H52" s="57"/>
      <c r="I52" s="58">
        <f t="shared" si="8"/>
        <v>0.05803781416</v>
      </c>
      <c r="J52" s="8"/>
    </row>
    <row r="53" ht="12.75" customHeight="1">
      <c r="A53" s="49" t="s">
        <v>59</v>
      </c>
      <c r="B53" s="54">
        <f t="shared" si="3"/>
        <v>176273.2009</v>
      </c>
      <c r="C53" s="55">
        <f t="shared" si="4"/>
        <v>10383968.94</v>
      </c>
      <c r="D53" s="55">
        <f t="shared" ref="D53:E53" si="31">D52+(D52*$C$10/100)</f>
        <v>220906.4302</v>
      </c>
      <c r="E53" s="55">
        <f t="shared" si="31"/>
        <v>1325438.581</v>
      </c>
      <c r="F53" s="55">
        <f t="shared" si="2"/>
        <v>8837623.932</v>
      </c>
      <c r="G53" s="56">
        <f t="shared" si="6"/>
        <v>0</v>
      </c>
      <c r="H53" s="57"/>
      <c r="I53" s="58">
        <f t="shared" si="8"/>
        <v>0.05890838138</v>
      </c>
      <c r="J53" s="8"/>
    </row>
    <row r="54" ht="12.75" customHeight="1">
      <c r="A54" s="49" t="s">
        <v>60</v>
      </c>
      <c r="B54" s="54">
        <f t="shared" si="3"/>
        <v>174863.0153</v>
      </c>
      <c r="C54" s="55">
        <f t="shared" si="4"/>
        <v>10455410.65</v>
      </c>
      <c r="D54" s="55">
        <f t="shared" ref="D54:E54" si="32">D53+(D53*$C$10/100)</f>
        <v>224220.0266</v>
      </c>
      <c r="E54" s="55">
        <f t="shared" si="32"/>
        <v>1345320.16</v>
      </c>
      <c r="F54" s="55">
        <f t="shared" si="2"/>
        <v>8885870.463</v>
      </c>
      <c r="G54" s="56">
        <f t="shared" si="6"/>
        <v>0</v>
      </c>
      <c r="H54" s="57"/>
      <c r="I54" s="58">
        <f t="shared" si="8"/>
        <v>0.0597920071</v>
      </c>
      <c r="J54" s="8"/>
    </row>
    <row r="55" ht="12.75" customHeight="1">
      <c r="A55" s="49" t="s">
        <v>61</v>
      </c>
      <c r="B55" s="54">
        <f t="shared" si="3"/>
        <v>173464.1111</v>
      </c>
      <c r="C55" s="55">
        <f t="shared" si="4"/>
        <v>10527343.87</v>
      </c>
      <c r="D55" s="55">
        <f t="shared" ref="D55:E55" si="33">D54+(D54*$C$10/100)</f>
        <v>227583.327</v>
      </c>
      <c r="E55" s="55">
        <f t="shared" si="33"/>
        <v>1365499.962</v>
      </c>
      <c r="F55" s="55">
        <f t="shared" si="2"/>
        <v>8934260.585</v>
      </c>
      <c r="G55" s="56">
        <f t="shared" si="6"/>
        <v>0</v>
      </c>
      <c r="H55" s="57"/>
      <c r="I55" s="58">
        <f t="shared" si="8"/>
        <v>0.0606888872</v>
      </c>
      <c r="J55" s="8"/>
    </row>
    <row r="56" ht="12.75" customHeight="1">
      <c r="A56" s="49" t="s">
        <v>62</v>
      </c>
      <c r="B56" s="54">
        <f t="shared" si="3"/>
        <v>172076.3982</v>
      </c>
      <c r="C56" s="55">
        <f t="shared" si="4"/>
        <v>10599772</v>
      </c>
      <c r="D56" s="55">
        <f t="shared" ref="D56:E56" si="34">D55+(D55*$C$10/100)</f>
        <v>230997.0769</v>
      </c>
      <c r="E56" s="55">
        <f t="shared" si="34"/>
        <v>1385982.462</v>
      </c>
      <c r="F56" s="55">
        <f t="shared" si="2"/>
        <v>8982792.462</v>
      </c>
      <c r="G56" s="56">
        <f t="shared" si="6"/>
        <v>0</v>
      </c>
      <c r="H56" s="57"/>
      <c r="I56" s="58">
        <f t="shared" si="8"/>
        <v>0.06159922051</v>
      </c>
      <c r="J56" s="8"/>
    </row>
    <row r="57" ht="12.75" customHeight="1">
      <c r="A57" s="59" t="s">
        <v>63</v>
      </c>
      <c r="B57" s="60">
        <f t="shared" ref="B57:F57" si="35">SUM(B27:B56)</f>
        <v>5813964.118</v>
      </c>
      <c r="C57" s="61">
        <f t="shared" si="35"/>
        <v>288406748.8</v>
      </c>
      <c r="D57" s="61">
        <f t="shared" si="35"/>
        <v>5630802.205</v>
      </c>
      <c r="E57" s="61">
        <f t="shared" si="35"/>
        <v>33784813.23</v>
      </c>
      <c r="F57" s="61">
        <f t="shared" si="35"/>
        <v>248991133.4</v>
      </c>
      <c r="G57" s="61"/>
      <c r="H57" s="8"/>
      <c r="I57" s="58">
        <f t="shared" si="8"/>
        <v>0.06252320882</v>
      </c>
      <c r="J57" s="8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:id="rId1" ref="D2"/>
    <hyperlink r:id="rId2" ref="C8"/>
  </hyperlink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2019-05-23T12:11:27Z</dcterms:created>
</cp:coreProperties>
</file>