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ULO INS SOLAR " sheetId="1" r:id="rId1"/>
  </sheets>
  <definedNames>
    <definedName name="DATO1">'CALCULO INS SOLAR '!$G$87:$I$148</definedName>
  </definedNames>
  <calcPr fullCalcOnLoad="1"/>
</workbook>
</file>

<file path=xl/comments1.xml><?xml version="1.0" encoding="utf-8"?>
<comments xmlns="http://schemas.openxmlformats.org/spreadsheetml/2006/main">
  <authors>
    <author/>
    <author>jaume</author>
  </authors>
  <commentList>
    <comment ref="G12" authorId="0">
      <text>
        <r>
          <rPr>
            <b/>
            <sz val="8"/>
            <color indexed="8"/>
            <rFont val="Tahoma"/>
            <family val="2"/>
          </rPr>
          <t>ES el valor menor de la tabla de radiacion, (Hd)que corresponde en este caso a "Diciembre"</t>
        </r>
      </text>
    </comment>
    <comment ref="H13" authorId="0">
      <text>
        <r>
          <rPr>
            <b/>
            <sz val="8"/>
            <color indexed="8"/>
            <rFont val="Tahoma"/>
            <family val="2"/>
          </rPr>
          <t>Max voltage according to panel specifications</t>
        </r>
      </text>
    </comment>
    <comment ref="H14" authorId="0">
      <text>
        <r>
          <rPr>
            <b/>
            <sz val="8"/>
            <color indexed="8"/>
            <rFont val="Tahoma"/>
            <family val="2"/>
          </rPr>
          <t>Maximum current according to panel specifications.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 xml:space="preserve">Maximum seasonal discharge depth
By default 0,70
</t>
        </r>
      </text>
    </comment>
    <comment ref="H16" authorId="0">
      <text>
        <r>
          <rPr>
            <b/>
            <sz val="8"/>
            <color indexed="8"/>
            <rFont val="Tahoma"/>
            <family val="2"/>
          </rPr>
          <t xml:space="preserve">Maximum Day discharge depth
By default 0,15
</t>
        </r>
      </text>
    </comment>
    <comment ref="H17" authorId="0">
      <text>
        <r>
          <rPr>
            <b/>
            <sz val="8"/>
            <color indexed="8"/>
            <rFont val="Tahoma"/>
            <family val="2"/>
          </rPr>
          <t>Maximum current in short circuit conditions according to panel specifications</t>
        </r>
      </text>
    </comment>
    <comment ref="H20" authorId="0">
      <text>
        <r>
          <rPr>
            <b/>
            <sz val="8"/>
            <color indexed="8"/>
            <rFont val="Tahoma"/>
            <family val="2"/>
          </rPr>
          <t xml:space="preserve">Default 0,90
</t>
        </r>
      </text>
    </comment>
    <comment ref="K6" authorId="0">
      <text>
        <r>
          <rPr>
            <b/>
            <sz val="8"/>
            <color indexed="8"/>
            <rFont val="Tahoma"/>
            <family val="2"/>
          </rPr>
          <t>Con MPPT</t>
        </r>
      </text>
    </comment>
    <comment ref="K19" authorId="0">
      <text>
        <r>
          <rPr>
            <b/>
            <sz val="8"/>
            <color indexed="8"/>
            <rFont val="Tahoma"/>
            <family val="2"/>
          </rPr>
          <t>if we do not use an MPPT controller</t>
        </r>
      </text>
    </comment>
    <comment ref="L19" authorId="0">
      <text>
        <r>
          <rPr>
            <b/>
            <sz val="8"/>
            <color indexed="8"/>
            <rFont val="Tahoma"/>
            <family val="2"/>
          </rPr>
          <t>if we do not use an MPPT controller</t>
        </r>
      </text>
    </comment>
    <comment ref="H11" authorId="1">
      <text>
        <r>
          <rPr>
            <b/>
            <sz val="8"/>
            <rFont val="Tahoma"/>
            <family val="2"/>
          </rPr>
          <t>According to Radiation data online table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<sst xmlns="http://schemas.openxmlformats.org/spreadsheetml/2006/main" count="126" uniqueCount="116">
  <si>
    <t>P.Unit</t>
  </si>
  <si>
    <t>H</t>
  </si>
  <si>
    <t>P. TOT</t>
  </si>
  <si>
    <t xml:space="preserve"> </t>
  </si>
  <si>
    <t xml:space="preserve"> W</t>
  </si>
  <si>
    <t xml:space="preserve"> A/h</t>
  </si>
  <si>
    <t>POTENCIA en CC</t>
  </si>
  <si>
    <t>POTENCIA en AC</t>
  </si>
  <si>
    <t>P.TOT</t>
  </si>
  <si>
    <t>Ah</t>
  </si>
  <si>
    <t>http://re.jrc.ec.europa.eu/pvgis/apps4/pvest.php</t>
  </si>
  <si>
    <t>CANAL DE YOUTUBE</t>
  </si>
  <si>
    <t xml:space="preserve"> W/h</t>
  </si>
  <si>
    <t xml:space="preserve"> Ah</t>
  </si>
  <si>
    <t>https://www.youtube.com/c/EnergiaTecnologiayDemasVideos</t>
  </si>
  <si>
    <t>W/h</t>
  </si>
  <si>
    <t>A</t>
  </si>
  <si>
    <t>W</t>
  </si>
  <si>
    <t>LUGAR</t>
  </si>
  <si>
    <t>DATO1</t>
  </si>
  <si>
    <t>RADIACION MEDIA</t>
  </si>
  <si>
    <t>A Coruña</t>
  </si>
  <si>
    <t>Albacete</t>
  </si>
  <si>
    <t>Algarve</t>
  </si>
  <si>
    <t>Alenteio</t>
  </si>
  <si>
    <t>Alicante</t>
  </si>
  <si>
    <t>Almeria</t>
  </si>
  <si>
    <t>Avila</t>
  </si>
  <si>
    <t>Badajoz</t>
  </si>
  <si>
    <t>Barcelona</t>
  </si>
  <si>
    <t>Bilbao</t>
  </si>
  <si>
    <t>Burgos</t>
  </si>
  <si>
    <t>Caceres</t>
  </si>
  <si>
    <t>Cadiz</t>
  </si>
  <si>
    <t>Cantabria</t>
  </si>
  <si>
    <t>Castellon</t>
  </si>
  <si>
    <t>Ciudad Real</t>
  </si>
  <si>
    <t>Cordoba</t>
  </si>
  <si>
    <t>Cuenca</t>
  </si>
  <si>
    <t>Faro</t>
  </si>
  <si>
    <t>Gerona</t>
  </si>
  <si>
    <t>Granada</t>
  </si>
  <si>
    <t>Guadalajara</t>
  </si>
  <si>
    <t>Huelva</t>
  </si>
  <si>
    <t>Huesca</t>
  </si>
  <si>
    <t>Ibiza</t>
  </si>
  <si>
    <t>Jaen</t>
  </si>
  <si>
    <t>Leon</t>
  </si>
  <si>
    <t>Lerida</t>
  </si>
  <si>
    <t>Lisboa</t>
  </si>
  <si>
    <t>Lanzarote</t>
  </si>
  <si>
    <t>Las Palmas</t>
  </si>
  <si>
    <t>Logroño</t>
  </si>
  <si>
    <t>Lugo</t>
  </si>
  <si>
    <t>Madrid</t>
  </si>
  <si>
    <t>Malaga</t>
  </si>
  <si>
    <t>Mallorca</t>
  </si>
  <si>
    <t>Menorca</t>
  </si>
  <si>
    <t>Murcia</t>
  </si>
  <si>
    <t>Orense</t>
  </si>
  <si>
    <t>oviedo</t>
  </si>
  <si>
    <t>Palencia</t>
  </si>
  <si>
    <t>Pamplona</t>
  </si>
  <si>
    <t>Pontevedra</t>
  </si>
  <si>
    <t>Porto</t>
  </si>
  <si>
    <t>Salamanca</t>
  </si>
  <si>
    <t>Sevila</t>
  </si>
  <si>
    <t>Soria</t>
  </si>
  <si>
    <t>Tarragona</t>
  </si>
  <si>
    <t>Tenerife</t>
  </si>
  <si>
    <t>Teruel</t>
  </si>
  <si>
    <t>Toledo</t>
  </si>
  <si>
    <t>Valencia</t>
  </si>
  <si>
    <t>Valladolid</t>
  </si>
  <si>
    <t>Vitoria</t>
  </si>
  <si>
    <t>Zamora</t>
  </si>
  <si>
    <t>Zaragoza</t>
  </si>
  <si>
    <t>Loads</t>
  </si>
  <si>
    <t>Bulbs/Lamps</t>
  </si>
  <si>
    <t>Appliance 1</t>
  </si>
  <si>
    <t>Appliance 2</t>
  </si>
  <si>
    <t>Appliance 3</t>
  </si>
  <si>
    <t>Appliance 4</t>
  </si>
  <si>
    <t>Total</t>
  </si>
  <si>
    <t>POW + MARG.</t>
  </si>
  <si>
    <t>Data and Specifications</t>
  </si>
  <si>
    <t>Power in Wh/Day</t>
  </si>
  <si>
    <t>Voltage Battery</t>
  </si>
  <si>
    <t>Autonomy (Days)</t>
  </si>
  <si>
    <t>P. Panel (in W)</t>
  </si>
  <si>
    <t>PSH - Kwh/m2 (According to Radiation data)</t>
  </si>
  <si>
    <t>Panel Voltage Max.</t>
  </si>
  <si>
    <t>Imax. Panel</t>
  </si>
  <si>
    <t>Max. Seasonal Discharge Depth</t>
  </si>
  <si>
    <t>Maximum Day Discharge Depth</t>
  </si>
  <si>
    <t>I. Max. Panel In Shortcircuit</t>
  </si>
  <si>
    <t>Global Work Factor</t>
  </si>
  <si>
    <t>Needed panels</t>
  </si>
  <si>
    <t>Serial panel group</t>
  </si>
  <si>
    <t>Battery</t>
  </si>
  <si>
    <t>Battery Capacity</t>
  </si>
  <si>
    <t>Inverter Power (Oversized)</t>
  </si>
  <si>
    <t>Panels</t>
  </si>
  <si>
    <t>Serial</t>
  </si>
  <si>
    <t>Parallel</t>
  </si>
  <si>
    <t>Courrent Pnel</t>
  </si>
  <si>
    <t>Parallel panel group</t>
  </si>
  <si>
    <t>Nominal Capacity Battery Day</t>
  </si>
  <si>
    <t>Nominal Capacity Battery Seasonal</t>
  </si>
  <si>
    <t>Input Regulatory Calculation</t>
  </si>
  <si>
    <t>Output Regulatory Calculation</t>
  </si>
  <si>
    <t>Gadgets CC</t>
  </si>
  <si>
    <t>Radiation Data base</t>
  </si>
  <si>
    <t>Manual data entry ----&gt;</t>
  </si>
  <si>
    <t>or:</t>
  </si>
  <si>
    <t>Off-Grid Self-Consumption Installations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</si>
</sst>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\ _€_-;\-* #,##0\ _€_-;_-* \-??\ _€_-;_-@_-"/>
    <numFmt numFmtId="166" formatCode="_-* #,##0.0\ _€_-;\-* #,##0.0\ _€_-;_-* \-??\ _€_-;_-@_-"/>
    <numFmt numFmtId="167" formatCode="0.000"/>
  </numFmts>
  <fonts count="16">
    <font>
      <sz val="10"/>
      <name val="Arial"/>
      <family val="2"/>
    </font>
    <font>
      <b/>
      <sz val="11"/>
      <color indexed="34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34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0"/>
      <name val="Trebuchet MS"/>
      <family val="2"/>
    </font>
    <font>
      <sz val="10"/>
      <color indexed="8"/>
      <name val="Times New Roman"/>
      <family val="1"/>
    </font>
    <font>
      <b/>
      <sz val="8"/>
      <color indexed="8"/>
      <name val="Tahoma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0"/>
      <name val="Trebuchet MS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3" fillId="2" borderId="0" xfId="15" applyNumberFormat="1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165" fontId="0" fillId="3" borderId="0" xfId="17" applyNumberFormat="1" applyFont="1" applyFill="1" applyBorder="1" applyAlignment="1" applyProtection="1">
      <alignment/>
      <protection/>
    </xf>
    <xf numFmtId="0" fontId="4" fillId="4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165" fontId="4" fillId="5" borderId="3" xfId="17" applyNumberFormat="1" applyFont="1" applyFill="1" applyBorder="1" applyAlignment="1" applyProtection="1">
      <alignment/>
      <protection/>
    </xf>
    <xf numFmtId="0" fontId="4" fillId="5" borderId="4" xfId="0" applyFont="1" applyFill="1" applyBorder="1" applyAlignment="1">
      <alignment/>
    </xf>
    <xf numFmtId="164" fontId="0" fillId="6" borderId="1" xfId="17" applyFont="1" applyFill="1" applyBorder="1" applyAlignment="1" applyProtection="1">
      <alignment/>
      <protection locked="0"/>
    </xf>
    <xf numFmtId="0" fontId="4" fillId="4" borderId="5" xfId="0" applyFont="1" applyFill="1" applyBorder="1" applyAlignment="1">
      <alignment/>
    </xf>
    <xf numFmtId="165" fontId="4" fillId="5" borderId="1" xfId="17" applyNumberFormat="1" applyFont="1" applyFill="1" applyBorder="1" applyAlignment="1" applyProtection="1">
      <alignment/>
      <protection/>
    </xf>
    <xf numFmtId="0" fontId="4" fillId="5" borderId="6" xfId="0" applyFont="1" applyFill="1" applyBorder="1" applyAlignment="1">
      <alignment/>
    </xf>
    <xf numFmtId="0" fontId="0" fillId="7" borderId="1" xfId="0" applyFont="1" applyFill="1" applyBorder="1" applyAlignment="1" applyProtection="1">
      <alignment/>
      <protection locked="0"/>
    </xf>
    <xf numFmtId="0" fontId="0" fillId="6" borderId="1" xfId="0" applyFill="1" applyBorder="1" applyAlignment="1" applyProtection="1">
      <alignment/>
      <protection locked="0"/>
    </xf>
    <xf numFmtId="165" fontId="0" fillId="6" borderId="1" xfId="17" applyNumberFormat="1" applyFont="1" applyFill="1" applyBorder="1" applyAlignment="1" applyProtection="1">
      <alignment/>
      <protection locked="0"/>
    </xf>
    <xf numFmtId="164" fontId="4" fillId="5" borderId="1" xfId="17" applyFont="1" applyFill="1" applyBorder="1" applyAlignment="1" applyProtection="1">
      <alignment/>
      <protection/>
    </xf>
    <xf numFmtId="0" fontId="4" fillId="4" borderId="7" xfId="0" applyFont="1" applyFill="1" applyBorder="1" applyAlignment="1">
      <alignment/>
    </xf>
    <xf numFmtId="164" fontId="4" fillId="5" borderId="8" xfId="17" applyFont="1" applyFill="1" applyBorder="1" applyAlignment="1" applyProtection="1">
      <alignment/>
      <protection/>
    </xf>
    <xf numFmtId="0" fontId="4" fillId="5" borderId="1" xfId="0" applyFont="1" applyFill="1" applyBorder="1" applyAlignment="1">
      <alignment/>
    </xf>
    <xf numFmtId="166" fontId="0" fillId="3" borderId="0" xfId="0" applyNumberFormat="1" applyFill="1" applyAlignment="1">
      <alignment/>
    </xf>
    <xf numFmtId="164" fontId="4" fillId="5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0" fillId="7" borderId="0" xfId="0" applyFill="1" applyAlignment="1" applyProtection="1">
      <alignment/>
      <protection locked="0"/>
    </xf>
    <xf numFmtId="0" fontId="0" fillId="4" borderId="1" xfId="0" applyFont="1" applyFill="1" applyBorder="1" applyAlignment="1">
      <alignment/>
    </xf>
    <xf numFmtId="164" fontId="0" fillId="5" borderId="1" xfId="17" applyFont="1" applyFill="1" applyBorder="1" applyAlignment="1" applyProtection="1">
      <alignment/>
      <protection hidden="1"/>
    </xf>
    <xf numFmtId="1" fontId="0" fillId="5" borderId="1" xfId="0" applyNumberFormat="1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164" fontId="4" fillId="5" borderId="9" xfId="17" applyFont="1" applyFill="1" applyBorder="1" applyAlignment="1" applyProtection="1">
      <alignment horizontal="center"/>
      <protection locked="0"/>
    </xf>
    <xf numFmtId="0" fontId="6" fillId="8" borderId="0" xfId="0" applyFont="1" applyFill="1" applyAlignment="1" applyProtection="1">
      <alignment/>
      <protection locked="0"/>
    </xf>
    <xf numFmtId="164" fontId="0" fillId="5" borderId="1" xfId="0" applyNumberFormat="1" applyFill="1" applyBorder="1" applyAlignment="1" applyProtection="1">
      <alignment/>
      <protection hidden="1"/>
    </xf>
    <xf numFmtId="0" fontId="2" fillId="3" borderId="0" xfId="15" applyNumberFormat="1" applyFont="1" applyFill="1" applyBorder="1" applyAlignment="1" applyProtection="1">
      <alignment/>
      <protection locked="0"/>
    </xf>
    <xf numFmtId="167" fontId="0" fillId="3" borderId="0" xfId="0" applyNumberFormat="1" applyFill="1" applyAlignment="1">
      <alignment/>
    </xf>
    <xf numFmtId="164" fontId="0" fillId="5" borderId="1" xfId="17" applyNumberFormat="1" applyFont="1" applyFill="1" applyBorder="1" applyAlignment="1" applyProtection="1">
      <alignment/>
      <protection hidden="1"/>
    </xf>
    <xf numFmtId="164" fontId="0" fillId="0" borderId="0" xfId="0" applyNumberFormat="1" applyAlignment="1">
      <alignment/>
    </xf>
    <xf numFmtId="164" fontId="0" fillId="0" borderId="0" xfId="17" applyFont="1" applyFill="1" applyBorder="1" applyAlignment="1" applyProtection="1">
      <alignment/>
      <protection/>
    </xf>
    <xf numFmtId="0" fontId="7" fillId="6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7" fillId="6" borderId="1" xfId="0" applyNumberFormat="1" applyFont="1" applyFill="1" applyBorder="1" applyAlignment="1">
      <alignment/>
    </xf>
    <xf numFmtId="0" fontId="7" fillId="6" borderId="5" xfId="0" applyFont="1" applyFill="1" applyBorder="1" applyAlignment="1">
      <alignment/>
    </xf>
    <xf numFmtId="2" fontId="8" fillId="6" borderId="0" xfId="0" applyNumberFormat="1" applyFont="1" applyFill="1" applyBorder="1" applyAlignment="1">
      <alignment horizontal="right" vertical="center" wrapText="1"/>
    </xf>
    <xf numFmtId="2" fontId="8" fillId="6" borderId="10" xfId="0" applyNumberFormat="1" applyFont="1" applyFill="1" applyBorder="1" applyAlignment="1">
      <alignment horizontal="right" vertical="center" wrapText="1"/>
    </xf>
    <xf numFmtId="0" fontId="7" fillId="6" borderId="0" xfId="0" applyFont="1" applyFill="1" applyAlignment="1" applyProtection="1">
      <alignment/>
      <protection hidden="1"/>
    </xf>
    <xf numFmtId="0" fontId="2" fillId="3" borderId="0" xfId="15" applyNumberFormat="1" applyFill="1" applyBorder="1" applyAlignment="1" applyProtection="1">
      <alignment/>
      <protection locked="0"/>
    </xf>
    <xf numFmtId="0" fontId="0" fillId="7" borderId="1" xfId="0" applyFill="1" applyBorder="1" applyAlignment="1" applyProtection="1">
      <alignment/>
      <protection locked="0"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4" fillId="6" borderId="1" xfId="0" applyFont="1" applyFill="1" applyBorder="1" applyAlignment="1">
      <alignment/>
    </xf>
    <xf numFmtId="0" fontId="2" fillId="0" borderId="0" xfId="15" applyAlignment="1">
      <alignment/>
    </xf>
    <xf numFmtId="0" fontId="0" fillId="5" borderId="1" xfId="0" applyFill="1" applyBorder="1" applyAlignment="1" applyProtection="1">
      <alignment/>
      <protection hidden="1"/>
    </xf>
    <xf numFmtId="0" fontId="4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4" fillId="4" borderId="1" xfId="0" applyFont="1" applyFill="1" applyBorder="1" applyAlignment="1" applyProtection="1">
      <alignment/>
      <protection locked="0"/>
    </xf>
    <xf numFmtId="164" fontId="4" fillId="4" borderId="1" xfId="17" applyFont="1" applyFill="1" applyBorder="1" applyAlignment="1" applyProtection="1">
      <alignment/>
      <protection locked="0"/>
    </xf>
    <xf numFmtId="3" fontId="4" fillId="7" borderId="1" xfId="0" applyNumberFormat="1" applyFont="1" applyFill="1" applyBorder="1" applyAlignment="1" applyProtection="1">
      <alignment/>
      <protection locked="0"/>
    </xf>
    <xf numFmtId="2" fontId="4" fillId="9" borderId="0" xfId="0" applyNumberFormat="1" applyFont="1" applyFill="1" applyAlignment="1" applyProtection="1">
      <alignment/>
      <protection locked="0"/>
    </xf>
    <xf numFmtId="0" fontId="0" fillId="6" borderId="11" xfId="0" applyFill="1" applyBorder="1" applyAlignment="1" applyProtection="1">
      <alignment/>
      <protection locked="0"/>
    </xf>
    <xf numFmtId="3" fontId="4" fillId="7" borderId="0" xfId="0" applyNumberFormat="1" applyFont="1" applyFill="1" applyAlignment="1" applyProtection="1">
      <alignment/>
      <protection locked="0"/>
    </xf>
    <xf numFmtId="164" fontId="0" fillId="4" borderId="1" xfId="17" applyFont="1" applyFill="1" applyBorder="1" applyAlignment="1" applyProtection="1">
      <alignment/>
      <protection locked="0"/>
    </xf>
    <xf numFmtId="0" fontId="0" fillId="10" borderId="1" xfId="0" applyFont="1" applyFill="1" applyBorder="1" applyAlignment="1" applyProtection="1">
      <alignment/>
      <protection locked="0"/>
    </xf>
    <xf numFmtId="3" fontId="5" fillId="11" borderId="1" xfId="0" applyNumberFormat="1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99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99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.jrc.ec.europa.eu/pvgis/apps4/pvest.php" TargetMode="External" /><Relationship Id="rId2" Type="http://schemas.openxmlformats.org/officeDocument/2006/relationships/hyperlink" Target="https://www.youtube.com/c/EnergiaTecnologiayDemasVideos" TargetMode="External" /><Relationship Id="rId3" Type="http://schemas.openxmlformats.org/officeDocument/2006/relationships/hyperlink" Target="http://renovables.tulider.net/pv/autoconsumo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48"/>
  <sheetViews>
    <sheetView tabSelected="1" workbookViewId="0" topLeftCell="A2">
      <selection activeCell="A24" sqref="A24"/>
    </sheetView>
  </sheetViews>
  <sheetFormatPr defaultColWidth="11.421875" defaultRowHeight="12.75"/>
  <cols>
    <col min="1" max="1" width="18.8515625" style="0" customWidth="1"/>
    <col min="2" max="2" width="7.7109375" style="0" customWidth="1"/>
    <col min="3" max="3" width="5.421875" style="0" customWidth="1"/>
    <col min="4" max="4" width="7.28125" style="0" customWidth="1"/>
    <col min="5" max="5" width="14.57421875" style="0" customWidth="1"/>
    <col min="6" max="6" width="2.8515625" style="0" customWidth="1"/>
    <col min="7" max="7" width="31.421875" style="0" customWidth="1"/>
    <col min="8" max="8" width="12.8515625" style="0" customWidth="1"/>
    <col min="9" max="9" width="2.28125" style="0" customWidth="1"/>
    <col min="10" max="10" width="29.00390625" style="0" customWidth="1"/>
    <col min="11" max="11" width="14.57421875" style="0" customWidth="1"/>
    <col min="12" max="12" width="8.8515625" style="0" customWidth="1"/>
    <col min="13" max="13" width="10.28125" style="0" customWidth="1"/>
    <col min="14" max="14" width="6.421875" style="0" customWidth="1"/>
  </cols>
  <sheetData>
    <row r="1" ht="12.75" hidden="1"/>
    <row r="2" ht="7.5" customHeight="1"/>
    <row r="3" ht="12.75" hidden="1"/>
    <row r="4" spans="1:14" ht="15.75" customHeight="1">
      <c r="A4" s="1" t="s">
        <v>77</v>
      </c>
      <c r="B4" s="1" t="s">
        <v>0</v>
      </c>
      <c r="C4" s="1" t="s">
        <v>1</v>
      </c>
      <c r="D4" s="1" t="s">
        <v>2</v>
      </c>
      <c r="E4" s="1" t="s">
        <v>84</v>
      </c>
      <c r="F4" s="1"/>
      <c r="G4" s="2" t="s">
        <v>85</v>
      </c>
      <c r="H4" s="2"/>
      <c r="I4" s="3"/>
      <c r="J4" s="2"/>
      <c r="K4" s="2"/>
      <c r="L4" s="2"/>
      <c r="M4" s="2"/>
      <c r="N4" s="2"/>
    </row>
    <row r="5" spans="1:13" ht="7.5" customHeight="1" thickBot="1">
      <c r="A5" s="24"/>
      <c r="B5" s="24"/>
      <c r="C5" s="24"/>
      <c r="D5" s="24"/>
      <c r="E5" s="24"/>
      <c r="F5" s="24"/>
      <c r="G5" s="52"/>
      <c r="H5" s="53"/>
      <c r="I5" s="4"/>
      <c r="J5" s="4"/>
      <c r="K5" s="4"/>
      <c r="L5" s="4"/>
      <c r="M5" s="5"/>
    </row>
    <row r="6" spans="1:14" ht="12.75">
      <c r="A6" s="24"/>
      <c r="B6" s="24"/>
      <c r="C6" s="24"/>
      <c r="D6" s="24"/>
      <c r="E6" s="24"/>
      <c r="F6" s="24"/>
      <c r="G6" s="54" t="s">
        <v>86</v>
      </c>
      <c r="H6" s="55">
        <f>E19</f>
        <v>2807.017543859649</v>
      </c>
      <c r="J6" s="7" t="s">
        <v>97</v>
      </c>
      <c r="K6" s="8">
        <f>L13</f>
        <v>4</v>
      </c>
      <c r="L6" s="9" t="s">
        <v>3</v>
      </c>
      <c r="M6" s="4"/>
      <c r="N6" s="4"/>
    </row>
    <row r="7" spans="1:14" ht="12.75">
      <c r="A7" s="45"/>
      <c r="B7" s="45"/>
      <c r="C7" s="45"/>
      <c r="D7" s="45"/>
      <c r="E7" s="45"/>
      <c r="F7" s="45"/>
      <c r="G7" s="54" t="s">
        <v>87</v>
      </c>
      <c r="H7" s="10">
        <v>24</v>
      </c>
      <c r="J7" s="11" t="s">
        <v>98</v>
      </c>
      <c r="K7" s="12">
        <f>L14</f>
        <v>1</v>
      </c>
      <c r="L7" s="13"/>
      <c r="M7" s="4"/>
      <c r="N7" s="4"/>
    </row>
    <row r="8" spans="1:14" ht="12.75">
      <c r="A8" s="45" t="s">
        <v>78</v>
      </c>
      <c r="B8" s="15">
        <v>0</v>
      </c>
      <c r="C8" s="15">
        <v>10</v>
      </c>
      <c r="D8" s="15">
        <f>B8*C8</f>
        <v>0</v>
      </c>
      <c r="E8" s="56">
        <f>D8*1.2</f>
        <v>0</v>
      </c>
      <c r="F8" s="45"/>
      <c r="G8" s="54" t="s">
        <v>88</v>
      </c>
      <c r="H8" s="16">
        <v>3</v>
      </c>
      <c r="J8" s="11" t="s">
        <v>106</v>
      </c>
      <c r="K8" s="12">
        <f>L15</f>
        <v>4</v>
      </c>
      <c r="L8" s="13"/>
      <c r="M8" s="4"/>
      <c r="N8" s="4"/>
    </row>
    <row r="9" spans="1:14" ht="12.75">
      <c r="A9" s="45" t="s">
        <v>79</v>
      </c>
      <c r="B9" s="15">
        <v>500</v>
      </c>
      <c r="C9" s="15">
        <v>4</v>
      </c>
      <c r="D9" s="15">
        <f>B9*C9</f>
        <v>2000</v>
      </c>
      <c r="E9" s="56">
        <f>D9*1.2</f>
        <v>2400</v>
      </c>
      <c r="F9" s="45"/>
      <c r="G9" s="54"/>
      <c r="H9" s="10"/>
      <c r="J9" s="11" t="s">
        <v>99</v>
      </c>
      <c r="K9" s="17">
        <f>K21</f>
        <v>12030.075187969924</v>
      </c>
      <c r="L9" s="13" t="s">
        <v>4</v>
      </c>
      <c r="M9" s="4"/>
      <c r="N9" s="4"/>
    </row>
    <row r="10" spans="1:14" ht="12.75">
      <c r="A10" s="45" t="s">
        <v>80</v>
      </c>
      <c r="B10" s="15">
        <v>0</v>
      </c>
      <c r="C10" s="15">
        <v>0</v>
      </c>
      <c r="D10" s="15">
        <f>B10*C10</f>
        <v>0</v>
      </c>
      <c r="E10" s="56">
        <f>D10*1.2</f>
        <v>0</v>
      </c>
      <c r="F10" s="45"/>
      <c r="G10" s="54" t="s">
        <v>89</v>
      </c>
      <c r="H10" s="10">
        <v>180</v>
      </c>
      <c r="J10" s="18" t="s">
        <v>100</v>
      </c>
      <c r="K10" s="19">
        <f>K9/H7</f>
        <v>501.25313283208015</v>
      </c>
      <c r="L10" s="20" t="s">
        <v>5</v>
      </c>
      <c r="M10" s="4"/>
      <c r="N10" s="21"/>
    </row>
    <row r="11" spans="1:14" ht="13.5" thickBot="1">
      <c r="A11" s="45" t="s">
        <v>81</v>
      </c>
      <c r="B11" s="15">
        <v>0</v>
      </c>
      <c r="C11" s="15">
        <v>3</v>
      </c>
      <c r="D11" s="15">
        <f>B11*C11</f>
        <v>0</v>
      </c>
      <c r="E11" s="56">
        <f>D11*1.2</f>
        <v>0</v>
      </c>
      <c r="F11" s="45"/>
      <c r="G11" s="54" t="s">
        <v>90</v>
      </c>
      <c r="H11" s="57">
        <f>VLOOKUP(G12,DATO1,2,FALSE)</f>
        <v>5.459166666666668</v>
      </c>
      <c r="J11" s="6" t="s">
        <v>101</v>
      </c>
      <c r="K11" s="22">
        <f>K24</f>
        <v>2400</v>
      </c>
      <c r="L11" s="20" t="s">
        <v>4</v>
      </c>
      <c r="M11" s="4"/>
      <c r="N11" s="4"/>
    </row>
    <row r="12" spans="1:14" ht="13.5" thickBot="1">
      <c r="A12" s="45" t="s">
        <v>82</v>
      </c>
      <c r="B12" s="15">
        <v>0</v>
      </c>
      <c r="C12" s="15">
        <v>2</v>
      </c>
      <c r="D12" s="15">
        <f>B12*C12</f>
        <v>0</v>
      </c>
      <c r="E12" s="56">
        <f>D12*1.2</f>
        <v>0</v>
      </c>
      <c r="F12" s="45"/>
      <c r="G12" s="29" t="s">
        <v>29</v>
      </c>
      <c r="H12" s="58">
        <v>2</v>
      </c>
      <c r="J12" s="23"/>
      <c r="K12" s="4"/>
      <c r="L12" s="4"/>
      <c r="M12" s="4"/>
      <c r="N12" s="4"/>
    </row>
    <row r="13" spans="1:14" ht="12.75">
      <c r="A13" s="14"/>
      <c r="B13" s="15"/>
      <c r="C13" s="15"/>
      <c r="D13" s="15"/>
      <c r="E13" s="56"/>
      <c r="F13" s="45"/>
      <c r="G13" s="54" t="s">
        <v>91</v>
      </c>
      <c r="H13" s="10">
        <v>36</v>
      </c>
      <c r="J13" s="46" t="s">
        <v>102</v>
      </c>
      <c r="K13" s="26">
        <f>H6/(H10*H11*H20)</f>
        <v>3.173976880950771</v>
      </c>
      <c r="L13" s="27">
        <f>ROUNDUP(K13,0)</f>
        <v>4</v>
      </c>
      <c r="M13" s="28"/>
      <c r="N13" s="28"/>
    </row>
    <row r="14" spans="1:14" ht="12.75">
      <c r="A14" s="45" t="s">
        <v>83</v>
      </c>
      <c r="B14" s="15">
        <f>SUM(B8:B13)</f>
        <v>500</v>
      </c>
      <c r="C14" s="15">
        <f>SUM(C8:C13)</f>
        <v>19</v>
      </c>
      <c r="D14" s="15">
        <f>SUM(D8:D13)</f>
        <v>2000</v>
      </c>
      <c r="E14" s="56">
        <f>SUM(E8:E13)</f>
        <v>2400</v>
      </c>
      <c r="F14" s="45"/>
      <c r="G14" s="54" t="s">
        <v>92</v>
      </c>
      <c r="H14" s="10">
        <v>4.9</v>
      </c>
      <c r="J14" s="46" t="s">
        <v>103</v>
      </c>
      <c r="K14" s="26">
        <f>H7/H13</f>
        <v>0.6666666666666666</v>
      </c>
      <c r="L14" s="27">
        <f>ROUNDUP(K14,0)</f>
        <v>1</v>
      </c>
      <c r="M14" s="28"/>
      <c r="N14" s="28"/>
    </row>
    <row r="15" spans="1:14" ht="12.75">
      <c r="A15" s="24"/>
      <c r="B15" s="24"/>
      <c r="C15" s="24"/>
      <c r="D15" s="24"/>
      <c r="E15" s="59"/>
      <c r="F15" s="24"/>
      <c r="G15" s="54" t="s">
        <v>93</v>
      </c>
      <c r="H15" s="10">
        <v>0.7</v>
      </c>
      <c r="J15" s="46" t="s">
        <v>104</v>
      </c>
      <c r="K15" s="26">
        <f>L13/L14</f>
        <v>4</v>
      </c>
      <c r="L15" s="27">
        <f>ROUNDUP(K15,0)</f>
        <v>4</v>
      </c>
      <c r="M15" s="28"/>
      <c r="N15" s="28"/>
    </row>
    <row r="16" spans="1:14" ht="12.75">
      <c r="A16" s="45" t="s">
        <v>111</v>
      </c>
      <c r="B16" s="14">
        <v>0</v>
      </c>
      <c r="C16" s="14">
        <v>25</v>
      </c>
      <c r="D16" s="45">
        <f>B16*C16</f>
        <v>0</v>
      </c>
      <c r="E16" s="56">
        <f>D16*1.2</f>
        <v>0</v>
      </c>
      <c r="F16" s="24"/>
      <c r="G16" s="54" t="s">
        <v>94</v>
      </c>
      <c r="H16" s="10">
        <v>0.15</v>
      </c>
      <c r="J16" s="23"/>
      <c r="K16" s="28"/>
      <c r="L16" s="28"/>
      <c r="M16" s="28"/>
      <c r="N16" s="28"/>
    </row>
    <row r="17" spans="1:14" ht="12.75">
      <c r="A17" s="24"/>
      <c r="B17" s="24"/>
      <c r="C17" s="24"/>
      <c r="D17" s="24"/>
      <c r="E17" s="24"/>
      <c r="F17" s="24"/>
      <c r="G17" s="54" t="s">
        <v>95</v>
      </c>
      <c r="H17" s="10">
        <v>5.3</v>
      </c>
      <c r="J17" s="25" t="s">
        <v>9</v>
      </c>
      <c r="K17" s="26">
        <f>H6/H7</f>
        <v>116.95906432748536</v>
      </c>
      <c r="L17" s="51"/>
      <c r="M17" s="51"/>
      <c r="N17" s="51"/>
    </row>
    <row r="18" spans="1:14" ht="12.75">
      <c r="A18" s="24"/>
      <c r="B18" s="24"/>
      <c r="C18" s="24"/>
      <c r="D18" s="24"/>
      <c r="E18" s="24"/>
      <c r="F18" s="24"/>
      <c r="G18" s="54" t="s">
        <v>6</v>
      </c>
      <c r="H18" s="60">
        <f>E16</f>
        <v>0</v>
      </c>
      <c r="J18" s="46" t="s">
        <v>105</v>
      </c>
      <c r="K18" s="31">
        <f>K17/H11</f>
        <v>21.424343946417707</v>
      </c>
      <c r="L18" s="51"/>
      <c r="M18" s="51"/>
      <c r="N18" s="51"/>
    </row>
    <row r="19" spans="1:14" ht="12.75">
      <c r="A19" s="53"/>
      <c r="B19" s="53"/>
      <c r="C19" s="53"/>
      <c r="D19" s="61" t="s">
        <v>8</v>
      </c>
      <c r="E19" s="62">
        <f>(E16+(E14/0.9))/0.95*1</f>
        <v>2807.017543859649</v>
      </c>
      <c r="F19" s="53"/>
      <c r="G19" s="54" t="s">
        <v>7</v>
      </c>
      <c r="H19" s="60">
        <f>B14</f>
        <v>500</v>
      </c>
      <c r="J19" s="46" t="s">
        <v>106</v>
      </c>
      <c r="K19" s="26">
        <f>K18/H14</f>
        <v>4.372315091105654</v>
      </c>
      <c r="L19" s="27">
        <f>ROUNDUP(K19,0)</f>
        <v>5</v>
      </c>
      <c r="M19" s="51"/>
      <c r="N19" s="51"/>
    </row>
    <row r="20" spans="1:14" ht="12.75">
      <c r="A20" s="53"/>
      <c r="B20" s="53"/>
      <c r="C20" s="53"/>
      <c r="D20" s="53"/>
      <c r="E20" s="53"/>
      <c r="F20" s="53"/>
      <c r="G20" s="54" t="s">
        <v>96</v>
      </c>
      <c r="H20" s="10">
        <v>0.9</v>
      </c>
      <c r="J20" s="46" t="s">
        <v>107</v>
      </c>
      <c r="K20" s="34">
        <f>H6/(H16*1)</f>
        <v>18713.45029239766</v>
      </c>
      <c r="L20" s="51" t="s">
        <v>12</v>
      </c>
      <c r="M20" s="31">
        <f>K20/H7</f>
        <v>779.7270955165692</v>
      </c>
      <c r="N20" s="51" t="s">
        <v>13</v>
      </c>
    </row>
    <row r="21" spans="1:14" ht="12.75">
      <c r="A21" s="30" t="s">
        <v>112</v>
      </c>
      <c r="B21" s="4"/>
      <c r="C21" s="4"/>
      <c r="D21" s="4"/>
      <c r="E21" s="5"/>
      <c r="F21" s="4"/>
      <c r="J21" s="46" t="s">
        <v>108</v>
      </c>
      <c r="K21" s="31">
        <f>(H6*H8)/(H15*1)</f>
        <v>12030.075187969924</v>
      </c>
      <c r="L21" s="51" t="s">
        <v>15</v>
      </c>
      <c r="M21" s="26">
        <f>K21/H7</f>
        <v>501.25313283208015</v>
      </c>
      <c r="N21" s="51" t="s">
        <v>13</v>
      </c>
    </row>
    <row r="22" spans="1:14" ht="12.75">
      <c r="A22" s="44" t="s">
        <v>10</v>
      </c>
      <c r="B22" s="4"/>
      <c r="C22" s="4"/>
      <c r="D22" s="4"/>
      <c r="E22" s="4"/>
      <c r="F22" s="4"/>
      <c r="G22" s="4"/>
      <c r="H22" s="4"/>
      <c r="J22" s="46" t="s">
        <v>109</v>
      </c>
      <c r="K22" s="31">
        <f>1.25*H17*L19</f>
        <v>33.125</v>
      </c>
      <c r="L22" s="51" t="s">
        <v>16</v>
      </c>
      <c r="M22" s="51"/>
      <c r="N22" s="51"/>
    </row>
    <row r="23" spans="1:14" ht="12.75">
      <c r="A23" t="s">
        <v>114</v>
      </c>
      <c r="B23" s="4"/>
      <c r="C23" s="4"/>
      <c r="D23" s="4"/>
      <c r="E23" s="33"/>
      <c r="F23" s="4"/>
      <c r="G23" s="4"/>
      <c r="H23" s="4"/>
      <c r="J23" s="46" t="s">
        <v>110</v>
      </c>
      <c r="K23" s="26">
        <f>(1.25*(B16+H19/0.95))/24</f>
        <v>27.412280701754387</v>
      </c>
      <c r="L23" s="51" t="s">
        <v>16</v>
      </c>
      <c r="M23" s="51"/>
      <c r="N23" s="51"/>
    </row>
    <row r="24" spans="1:14" ht="12.75">
      <c r="A24" s="50" t="s">
        <v>115</v>
      </c>
      <c r="B24" s="4"/>
      <c r="C24" s="4"/>
      <c r="D24" s="4"/>
      <c r="E24" s="33"/>
      <c r="F24" s="4"/>
      <c r="G24" s="4"/>
      <c r="H24" s="4"/>
      <c r="J24" s="47" t="s">
        <v>101</v>
      </c>
      <c r="K24" s="31">
        <f>1.2*(H19*4)</f>
        <v>2400</v>
      </c>
      <c r="L24" s="51" t="s">
        <v>17</v>
      </c>
      <c r="M24" s="51"/>
      <c r="N24" s="51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30" t="s">
        <v>11</v>
      </c>
      <c r="C26" s="4"/>
      <c r="D26" s="4"/>
      <c r="E26" s="4"/>
      <c r="F26" s="4"/>
      <c r="G26" s="4"/>
      <c r="H26" s="4"/>
    </row>
    <row r="27" spans="1:8" ht="12.75">
      <c r="A27" s="32" t="s">
        <v>14</v>
      </c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7" spans="11:13" ht="12.75">
      <c r="K37" s="35"/>
      <c r="M37" s="36"/>
    </row>
    <row r="38" ht="12.75">
      <c r="K38" s="35"/>
    </row>
    <row r="39" ht="12.75">
      <c r="K39" s="36"/>
    </row>
    <row r="40" ht="12.75">
      <c r="K40" s="35"/>
    </row>
    <row r="87" spans="4:9" ht="15">
      <c r="D87" s="37" t="s">
        <v>18</v>
      </c>
      <c r="G87" s="37" t="s">
        <v>19</v>
      </c>
      <c r="H87" s="37" t="s">
        <v>20</v>
      </c>
      <c r="I87" s="37"/>
    </row>
    <row r="88" spans="4:9" ht="15">
      <c r="D88" s="49" t="str">
        <f>G88</f>
        <v>Manual data entry ----&gt;</v>
      </c>
      <c r="G88" s="48" t="s">
        <v>113</v>
      </c>
      <c r="H88" s="39">
        <f>IF(AND(H12&gt;0,H12&lt;100),H12,0)</f>
        <v>2</v>
      </c>
      <c r="I88" s="40">
        <v>1</v>
      </c>
    </row>
    <row r="89" spans="4:9" ht="15">
      <c r="D89" s="37" t="str">
        <f aca="true" t="shared" si="0" ref="D89:D148">G89</f>
        <v>A Coruña</v>
      </c>
      <c r="G89" s="38" t="s">
        <v>21</v>
      </c>
      <c r="H89" s="41">
        <v>4.716666666666667</v>
      </c>
      <c r="I89" s="40">
        <v>1</v>
      </c>
    </row>
    <row r="90" spans="4:9" ht="15">
      <c r="D90" s="37" t="str">
        <f t="shared" si="0"/>
        <v>Albacete</v>
      </c>
      <c r="G90" s="38" t="s">
        <v>22</v>
      </c>
      <c r="H90" s="41">
        <v>5.459166666666666</v>
      </c>
      <c r="I90" s="40">
        <v>1</v>
      </c>
    </row>
    <row r="91" spans="4:9" ht="15">
      <c r="D91" s="37" t="str">
        <f t="shared" si="0"/>
        <v>Algarve</v>
      </c>
      <c r="G91" s="38" t="s">
        <v>23</v>
      </c>
      <c r="H91" s="41">
        <v>5.9825</v>
      </c>
      <c r="I91" s="40">
        <v>1</v>
      </c>
    </row>
    <row r="92" spans="4:9" ht="15">
      <c r="D92" s="37" t="str">
        <f t="shared" si="0"/>
        <v>Alenteio</v>
      </c>
      <c r="G92" s="38" t="s">
        <v>24</v>
      </c>
      <c r="H92" s="41">
        <v>5.0325</v>
      </c>
      <c r="I92" s="40"/>
    </row>
    <row r="93" spans="4:9" ht="15">
      <c r="D93" s="37" t="str">
        <f t="shared" si="0"/>
        <v>Alicante</v>
      </c>
      <c r="G93" s="38" t="s">
        <v>25</v>
      </c>
      <c r="H93" s="41">
        <v>5.78</v>
      </c>
      <c r="I93" s="40"/>
    </row>
    <row r="94" spans="4:9" ht="15">
      <c r="D94" s="37" t="str">
        <f t="shared" si="0"/>
        <v>Almeria</v>
      </c>
      <c r="G94" s="38" t="s">
        <v>26</v>
      </c>
      <c r="H94" s="41">
        <v>6.021666666666667</v>
      </c>
      <c r="I94" s="40"/>
    </row>
    <row r="95" spans="4:9" ht="15">
      <c r="D95" s="37" t="str">
        <f t="shared" si="0"/>
        <v>Avila</v>
      </c>
      <c r="G95" s="38" t="s">
        <v>27</v>
      </c>
      <c r="H95" s="41">
        <v>4.9433333333333325</v>
      </c>
      <c r="I95" s="40"/>
    </row>
    <row r="96" spans="4:9" ht="15">
      <c r="D96" s="37" t="str">
        <f t="shared" si="0"/>
        <v>Badajoz</v>
      </c>
      <c r="G96" s="38" t="s">
        <v>28</v>
      </c>
      <c r="H96" s="41">
        <v>5.725</v>
      </c>
      <c r="I96" s="40"/>
    </row>
    <row r="97" spans="4:9" ht="15">
      <c r="D97" s="37" t="str">
        <f t="shared" si="0"/>
        <v>Barcelona</v>
      </c>
      <c r="G97" s="38" t="s">
        <v>29</v>
      </c>
      <c r="H97" s="41">
        <v>5.459166666666668</v>
      </c>
      <c r="I97" s="40"/>
    </row>
    <row r="98" spans="4:9" ht="15">
      <c r="D98" s="37" t="str">
        <f t="shared" si="0"/>
        <v>Bilbao</v>
      </c>
      <c r="G98" s="38" t="s">
        <v>30</v>
      </c>
      <c r="H98" s="41">
        <v>4.088333333333334</v>
      </c>
      <c r="I98" s="40"/>
    </row>
    <row r="99" spans="4:9" ht="15">
      <c r="D99" s="37" t="str">
        <f t="shared" si="0"/>
        <v>Burgos</v>
      </c>
      <c r="G99" s="38" t="s">
        <v>31</v>
      </c>
      <c r="H99" s="41">
        <v>4.789166666666667</v>
      </c>
      <c r="I99" s="40"/>
    </row>
    <row r="100" spans="4:9" ht="15">
      <c r="D100" s="37" t="str">
        <f t="shared" si="0"/>
        <v>Caceres</v>
      </c>
      <c r="G100" s="38" t="s">
        <v>32</v>
      </c>
      <c r="H100" s="41">
        <v>5.664166666666667</v>
      </c>
      <c r="I100" s="40"/>
    </row>
    <row r="101" spans="4:9" ht="15">
      <c r="D101" s="37" t="str">
        <f t="shared" si="0"/>
        <v>Cadiz</v>
      </c>
      <c r="G101" s="38" t="s">
        <v>33</v>
      </c>
      <c r="H101" s="41">
        <v>5.933333333333334</v>
      </c>
      <c r="I101" s="40"/>
    </row>
    <row r="102" spans="4:9" ht="15">
      <c r="D102" s="37" t="str">
        <f t="shared" si="0"/>
        <v>Cantabria</v>
      </c>
      <c r="G102" s="38" t="s">
        <v>34</v>
      </c>
      <c r="H102" s="41">
        <v>3.821666666666667</v>
      </c>
      <c r="I102" s="40"/>
    </row>
    <row r="103" spans="4:9" ht="15">
      <c r="D103" s="37" t="str">
        <f t="shared" si="0"/>
        <v>Castellon</v>
      </c>
      <c r="G103" s="38" t="s">
        <v>35</v>
      </c>
      <c r="H103" s="41">
        <v>5.63</v>
      </c>
      <c r="I103" s="40"/>
    </row>
    <row r="104" spans="4:9" ht="15.75" thickBot="1">
      <c r="D104" s="37" t="str">
        <f t="shared" si="0"/>
        <v>Ciudad Real</v>
      </c>
      <c r="G104" s="38" t="s">
        <v>36</v>
      </c>
      <c r="H104" s="42">
        <v>5.594166666666667</v>
      </c>
      <c r="I104" s="40"/>
    </row>
    <row r="105" spans="4:9" ht="15.75" thickTop="1">
      <c r="D105" s="37" t="str">
        <f t="shared" si="0"/>
        <v>Cordoba</v>
      </c>
      <c r="G105" s="38" t="s">
        <v>37</v>
      </c>
      <c r="H105" s="41">
        <v>5.731666666666666</v>
      </c>
      <c r="I105" s="40"/>
    </row>
    <row r="106" spans="4:9" ht="15">
      <c r="D106" s="37" t="str">
        <f t="shared" si="0"/>
        <v>Cuenca</v>
      </c>
      <c r="G106" s="38" t="s">
        <v>38</v>
      </c>
      <c r="H106" s="41">
        <v>5.315</v>
      </c>
      <c r="I106" s="40"/>
    </row>
    <row r="107" spans="4:9" ht="15">
      <c r="D107" s="37" t="str">
        <f t="shared" si="0"/>
        <v>Faro</v>
      </c>
      <c r="G107" s="38" t="s">
        <v>39</v>
      </c>
      <c r="H107" s="41">
        <v>6.085</v>
      </c>
      <c r="I107" s="40"/>
    </row>
    <row r="108" spans="4:9" ht="15">
      <c r="D108" s="37" t="str">
        <f t="shared" si="0"/>
        <v>Gerona</v>
      </c>
      <c r="G108" s="38" t="s">
        <v>40</v>
      </c>
      <c r="H108" s="41">
        <v>5.2725</v>
      </c>
      <c r="I108" s="40"/>
    </row>
    <row r="109" spans="4:9" ht="15">
      <c r="D109" s="37" t="str">
        <f t="shared" si="0"/>
        <v>Granada</v>
      </c>
      <c r="G109" s="38" t="s">
        <v>41</v>
      </c>
      <c r="H109" s="41">
        <v>5.869166666666666</v>
      </c>
      <c r="I109" s="40"/>
    </row>
    <row r="110" spans="4:9" ht="15">
      <c r="D110" s="37" t="str">
        <f t="shared" si="0"/>
        <v>Granada</v>
      </c>
      <c r="G110" s="38" t="s">
        <v>41</v>
      </c>
      <c r="H110" s="41">
        <v>5.869166666666666</v>
      </c>
      <c r="I110" s="40"/>
    </row>
    <row r="111" spans="4:9" ht="15">
      <c r="D111" s="37" t="str">
        <f t="shared" si="0"/>
        <v>Guadalajara</v>
      </c>
      <c r="G111" s="38" t="s">
        <v>42</v>
      </c>
      <c r="H111" s="41">
        <v>5.498333333333334</v>
      </c>
      <c r="I111" s="40"/>
    </row>
    <row r="112" spans="4:9" ht="15">
      <c r="D112" s="37" t="str">
        <f t="shared" si="0"/>
        <v>Huelva</v>
      </c>
      <c r="G112" s="38" t="s">
        <v>43</v>
      </c>
      <c r="H112" s="41">
        <v>5.975</v>
      </c>
      <c r="I112" s="40"/>
    </row>
    <row r="113" spans="4:9" ht="15">
      <c r="D113" s="37" t="str">
        <f t="shared" si="0"/>
        <v>Huesca</v>
      </c>
      <c r="G113" s="38" t="s">
        <v>44</v>
      </c>
      <c r="H113" s="41">
        <v>5.595</v>
      </c>
      <c r="I113" s="40"/>
    </row>
    <row r="114" spans="4:9" ht="15">
      <c r="D114" s="37" t="str">
        <f t="shared" si="0"/>
        <v>Ibiza</v>
      </c>
      <c r="G114" s="38" t="s">
        <v>45</v>
      </c>
      <c r="H114" s="41">
        <v>5.831666666666667</v>
      </c>
      <c r="I114" s="40"/>
    </row>
    <row r="115" spans="4:9" ht="15">
      <c r="D115" s="37" t="str">
        <f t="shared" si="0"/>
        <v>Jaen</v>
      </c>
      <c r="G115" s="38" t="s">
        <v>46</v>
      </c>
      <c r="H115" s="41">
        <v>5.855</v>
      </c>
      <c r="I115" s="40"/>
    </row>
    <row r="116" spans="4:9" ht="15">
      <c r="D116" s="37" t="str">
        <f t="shared" si="0"/>
        <v>Leon</v>
      </c>
      <c r="G116" s="38" t="s">
        <v>47</v>
      </c>
      <c r="H116" s="41">
        <v>5.354166666666667</v>
      </c>
      <c r="I116" s="40"/>
    </row>
    <row r="117" spans="4:9" ht="15">
      <c r="D117" s="37" t="str">
        <f t="shared" si="0"/>
        <v>Lerida</v>
      </c>
      <c r="G117" s="38" t="s">
        <v>48</v>
      </c>
      <c r="H117" s="41">
        <v>5.486666666666667</v>
      </c>
      <c r="I117" s="40"/>
    </row>
    <row r="118" spans="4:9" ht="15">
      <c r="D118" s="37" t="str">
        <f t="shared" si="0"/>
        <v>Lerida</v>
      </c>
      <c r="G118" s="38" t="s">
        <v>48</v>
      </c>
      <c r="H118" s="41">
        <v>5.486666666666667</v>
      </c>
      <c r="I118" s="40"/>
    </row>
    <row r="119" spans="4:9" ht="15">
      <c r="D119" s="37" t="str">
        <f t="shared" si="0"/>
        <v>Lisboa</v>
      </c>
      <c r="G119" s="38" t="s">
        <v>49</v>
      </c>
      <c r="H119" s="41">
        <v>5.445</v>
      </c>
      <c r="I119" s="40"/>
    </row>
    <row r="120" spans="4:9" ht="15">
      <c r="D120" s="37" t="str">
        <f t="shared" si="0"/>
        <v>Lanzarote</v>
      </c>
      <c r="G120" s="38" t="s">
        <v>50</v>
      </c>
      <c r="H120" s="41">
        <v>6.2425</v>
      </c>
      <c r="I120" s="40"/>
    </row>
    <row r="121" spans="4:9" ht="15">
      <c r="D121" s="37" t="str">
        <f t="shared" si="0"/>
        <v>Las Palmas</v>
      </c>
      <c r="G121" s="38" t="s">
        <v>51</v>
      </c>
      <c r="H121" s="41">
        <v>5.476666666666667</v>
      </c>
      <c r="I121" s="40"/>
    </row>
    <row r="122" spans="4:9" ht="15">
      <c r="D122" s="37" t="str">
        <f t="shared" si="0"/>
        <v>Logroño</v>
      </c>
      <c r="G122" s="38" t="s">
        <v>52</v>
      </c>
      <c r="H122" s="41">
        <v>4.739166666666667</v>
      </c>
      <c r="I122" s="40"/>
    </row>
    <row r="123" spans="4:9" ht="15">
      <c r="D123" s="37" t="str">
        <f t="shared" si="0"/>
        <v>Leon</v>
      </c>
      <c r="G123" s="38" t="s">
        <v>47</v>
      </c>
      <c r="H123" s="41">
        <v>5.404166666666668</v>
      </c>
      <c r="I123" s="40"/>
    </row>
    <row r="124" spans="4:9" ht="15">
      <c r="D124" s="37" t="str">
        <f t="shared" si="0"/>
        <v>Lerida</v>
      </c>
      <c r="G124" s="38" t="s">
        <v>48</v>
      </c>
      <c r="H124" s="41">
        <v>5.29</v>
      </c>
      <c r="I124" s="40"/>
    </row>
    <row r="125" spans="4:9" ht="15">
      <c r="D125" s="37" t="str">
        <f t="shared" si="0"/>
        <v>Lugo</v>
      </c>
      <c r="G125" s="38" t="s">
        <v>53</v>
      </c>
      <c r="H125" s="41">
        <v>4.495</v>
      </c>
      <c r="I125" s="40"/>
    </row>
    <row r="126" spans="4:9" ht="15">
      <c r="D126" s="37" t="str">
        <f t="shared" si="0"/>
        <v>Madrid</v>
      </c>
      <c r="G126" s="38" t="s">
        <v>54</v>
      </c>
      <c r="H126" s="41">
        <v>5.603333333333334</v>
      </c>
      <c r="I126" s="40"/>
    </row>
    <row r="127" spans="4:9" ht="15">
      <c r="D127" s="37" t="str">
        <f t="shared" si="0"/>
        <v>Malaga</v>
      </c>
      <c r="G127" s="38" t="s">
        <v>55</v>
      </c>
      <c r="H127" s="41">
        <v>5.885</v>
      </c>
      <c r="I127" s="40"/>
    </row>
    <row r="128" spans="4:9" ht="15">
      <c r="D128" s="37" t="str">
        <f t="shared" si="0"/>
        <v>Mallorca</v>
      </c>
      <c r="G128" s="38" t="s">
        <v>56</v>
      </c>
      <c r="H128" s="41">
        <v>5.589166666666666</v>
      </c>
      <c r="I128" s="40"/>
    </row>
    <row r="129" spans="4:9" ht="15">
      <c r="D129" s="37" t="str">
        <f t="shared" si="0"/>
        <v>Menorca</v>
      </c>
      <c r="G129" s="38" t="s">
        <v>57</v>
      </c>
      <c r="H129" s="41">
        <v>5.721666666666667</v>
      </c>
      <c r="I129" s="40"/>
    </row>
    <row r="130" spans="4:9" ht="15">
      <c r="D130" s="37" t="str">
        <f t="shared" si="0"/>
        <v>Murcia</v>
      </c>
      <c r="G130" s="38" t="s">
        <v>58</v>
      </c>
      <c r="H130" s="41">
        <v>5.7425</v>
      </c>
      <c r="I130" s="40"/>
    </row>
    <row r="131" spans="4:9" ht="15">
      <c r="D131" s="37" t="str">
        <f t="shared" si="0"/>
        <v>Orense</v>
      </c>
      <c r="G131" s="38" t="s">
        <v>59</v>
      </c>
      <c r="H131" s="41">
        <v>4.926666666666667</v>
      </c>
      <c r="I131" s="40"/>
    </row>
    <row r="132" spans="4:9" ht="15">
      <c r="D132" s="37" t="str">
        <f t="shared" si="0"/>
        <v>oviedo</v>
      </c>
      <c r="G132" s="38" t="s">
        <v>60</v>
      </c>
      <c r="H132" s="41">
        <v>4.348333333333334</v>
      </c>
      <c r="I132" s="40"/>
    </row>
    <row r="133" spans="4:9" ht="15">
      <c r="D133" s="37" t="str">
        <f t="shared" si="0"/>
        <v>Palencia</v>
      </c>
      <c r="G133" s="38" t="s">
        <v>61</v>
      </c>
      <c r="H133" s="41">
        <v>5.179166666666667</v>
      </c>
      <c r="I133" s="40"/>
    </row>
    <row r="134" spans="4:9" ht="15">
      <c r="D134" s="37" t="str">
        <f t="shared" si="0"/>
        <v>Pamplona</v>
      </c>
      <c r="G134" s="38" t="s">
        <v>62</v>
      </c>
      <c r="H134" s="41">
        <v>4.680833333333333</v>
      </c>
      <c r="I134" s="40"/>
    </row>
    <row r="135" spans="4:9" ht="15">
      <c r="D135" s="37" t="str">
        <f t="shared" si="0"/>
        <v>Pontevedra</v>
      </c>
      <c r="G135" s="38" t="s">
        <v>63</v>
      </c>
      <c r="H135" s="41">
        <v>5.0025</v>
      </c>
      <c r="I135" s="40"/>
    </row>
    <row r="136" spans="4:9" ht="15">
      <c r="D136" s="37" t="str">
        <f t="shared" si="0"/>
        <v>Porto</v>
      </c>
      <c r="G136" s="38" t="s">
        <v>64</v>
      </c>
      <c r="H136" s="41">
        <v>5.411666666666668</v>
      </c>
      <c r="I136" s="40"/>
    </row>
    <row r="137" spans="4:9" ht="15">
      <c r="D137" s="37" t="str">
        <f t="shared" si="0"/>
        <v>Salamanca</v>
      </c>
      <c r="G137" s="38" t="s">
        <v>65</v>
      </c>
      <c r="H137" s="41">
        <v>5.354166666666667</v>
      </c>
      <c r="I137" s="40"/>
    </row>
    <row r="138" spans="4:9" ht="15">
      <c r="D138" s="37" t="str">
        <f t="shared" si="0"/>
        <v>Sevila</v>
      </c>
      <c r="G138" s="38" t="s">
        <v>66</v>
      </c>
      <c r="H138" s="41">
        <v>5.8741666666666665</v>
      </c>
      <c r="I138" s="40"/>
    </row>
    <row r="139" spans="4:9" ht="15">
      <c r="D139" s="37" t="str">
        <f t="shared" si="0"/>
        <v>Soria</v>
      </c>
      <c r="G139" s="38" t="s">
        <v>67</v>
      </c>
      <c r="H139" s="41">
        <v>5.258333333333333</v>
      </c>
      <c r="I139" s="40"/>
    </row>
    <row r="140" spans="4:9" ht="15">
      <c r="D140" s="37" t="str">
        <f t="shared" si="0"/>
        <v>Tarragona</v>
      </c>
      <c r="G140" s="38" t="s">
        <v>68</v>
      </c>
      <c r="H140" s="41">
        <v>5.543333333333333</v>
      </c>
      <c r="I140" s="40"/>
    </row>
    <row r="141" spans="4:9" ht="15">
      <c r="D141" s="37" t="str">
        <f t="shared" si="0"/>
        <v>Tenerife</v>
      </c>
      <c r="G141" s="38" t="s">
        <v>69</v>
      </c>
      <c r="H141" s="41">
        <v>6.285666666666665</v>
      </c>
      <c r="I141" s="40"/>
    </row>
    <row r="142" spans="4:9" ht="15">
      <c r="D142" s="37" t="str">
        <f t="shared" si="0"/>
        <v>Teruel</v>
      </c>
      <c r="G142" s="38" t="s">
        <v>70</v>
      </c>
      <c r="H142" s="41">
        <v>5.286666666666667</v>
      </c>
      <c r="I142" s="40"/>
    </row>
    <row r="143" spans="4:9" ht="15.75" thickBot="1">
      <c r="D143" s="37" t="str">
        <f t="shared" si="0"/>
        <v>Toledo</v>
      </c>
      <c r="G143" s="38" t="s">
        <v>71</v>
      </c>
      <c r="H143" s="42">
        <v>5.509166666666666</v>
      </c>
      <c r="I143" s="40"/>
    </row>
    <row r="144" spans="4:9" ht="15.75" thickTop="1">
      <c r="D144" s="37" t="str">
        <f t="shared" si="0"/>
        <v>Valencia</v>
      </c>
      <c r="G144" s="38" t="s">
        <v>72</v>
      </c>
      <c r="H144" s="41">
        <v>5.84</v>
      </c>
      <c r="I144" s="40"/>
    </row>
    <row r="145" spans="4:9" ht="15">
      <c r="D145" s="37" t="str">
        <f t="shared" si="0"/>
        <v>Valladolid</v>
      </c>
      <c r="G145" s="38" t="s">
        <v>73</v>
      </c>
      <c r="H145" s="41">
        <v>5.230833333333334</v>
      </c>
      <c r="I145" s="43"/>
    </row>
    <row r="146" spans="4:9" ht="15">
      <c r="D146" s="37" t="str">
        <f t="shared" si="0"/>
        <v>Vitoria</v>
      </c>
      <c r="G146" s="38" t="s">
        <v>74</v>
      </c>
      <c r="H146" s="41">
        <v>4.4366666666666665</v>
      </c>
      <c r="I146" s="43"/>
    </row>
    <row r="147" spans="4:9" ht="15">
      <c r="D147" s="37" t="str">
        <f t="shared" si="0"/>
        <v>Zamora</v>
      </c>
      <c r="G147" s="38" t="s">
        <v>75</v>
      </c>
      <c r="H147" s="41">
        <v>5.355</v>
      </c>
      <c r="I147" s="43"/>
    </row>
    <row r="148" spans="4:9" ht="15">
      <c r="D148" s="37" t="str">
        <f t="shared" si="0"/>
        <v>Zaragoza</v>
      </c>
      <c r="G148" s="38" t="s">
        <v>76</v>
      </c>
      <c r="H148" s="41">
        <v>5.4625</v>
      </c>
      <c r="I148" s="43"/>
    </row>
    <row r="149" ht="18" customHeight="1"/>
  </sheetData>
  <sheetProtection password="BFEE" sheet="1" objects="1" scenarios="1"/>
  <dataValidations count="1">
    <dataValidation type="list" allowBlank="1" showErrorMessage="1" sqref="G12">
      <formula1>$D$88:$D$148</formula1>
      <formula2>0</formula2>
    </dataValidation>
  </dataValidations>
  <hyperlinks>
    <hyperlink ref="A22" r:id="rId1" display="http://re.jrc.ec.europa.eu/pvgis/apps4/pvest.php"/>
    <hyperlink ref="A27" r:id="rId2" display="https://www.youtube.com/c/EnergiaTecnologiayDemasVideos"/>
    <hyperlink ref="A24" r:id="rId3" display="Off-Grid Self-Consumption Installation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dcterms:created xsi:type="dcterms:W3CDTF">2019-11-02T12:16:28Z</dcterms:created>
  <dcterms:modified xsi:type="dcterms:W3CDTF">2021-05-12T17:37:48Z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